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GBANEGAS\DOC\ONADICI\ONADICI 2021\Consultoria ONADICI 2021\Documentos Comisión Tecnica\Biblioteca Virtual\1- Documentos COCOIN\"/>
    </mc:Choice>
  </mc:AlternateContent>
  <xr:revisionPtr revIDLastSave="0" documentId="13_ncr:1_{43E33C73-EB38-4489-A4D6-B2813E100F1D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sumen total" sheetId="5" r:id="rId1"/>
    <sheet name="resumen Ev-CI-Inst" sheetId="7" r:id="rId2"/>
    <sheet name="Gráfico1 TAECI" sheetId="9" r:id="rId3"/>
  </sheets>
  <definedNames>
    <definedName name="_xlnm.Print_Area" localSheetId="0">'resumen total'!$A$1:$AL$44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9" l="1"/>
  <c r="C19" i="7"/>
  <c r="G19" i="7" s="1"/>
  <c r="C17" i="7"/>
  <c r="D22" i="7" s="1"/>
  <c r="E22" i="7" s="1"/>
  <c r="B10" i="7"/>
  <c r="C9" i="7"/>
  <c r="G9" i="7" s="1"/>
  <c r="B9" i="7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4" i="5" s="1"/>
  <c r="D40" i="5"/>
  <c r="AL38" i="5"/>
  <c r="C40" i="7" s="1"/>
  <c r="G40" i="7" s="1"/>
  <c r="AL37" i="5"/>
  <c r="C39" i="7" s="1"/>
  <c r="G39" i="7" s="1"/>
  <c r="AL36" i="5"/>
  <c r="C38" i="7" s="1"/>
  <c r="G38" i="7" s="1"/>
  <c r="AL35" i="5"/>
  <c r="C37" i="7" s="1"/>
  <c r="AL32" i="5"/>
  <c r="C34" i="7" s="1"/>
  <c r="G34" i="7" s="1"/>
  <c r="AL31" i="5"/>
  <c r="C33" i="7" s="1"/>
  <c r="G33" i="7" s="1"/>
  <c r="AL30" i="5"/>
  <c r="C32" i="7" s="1"/>
  <c r="G32" i="7" s="1"/>
  <c r="AL29" i="5"/>
  <c r="C31" i="7" s="1"/>
  <c r="AL26" i="5"/>
  <c r="C28" i="7" s="1"/>
  <c r="G28" i="7" s="1"/>
  <c r="AL25" i="5"/>
  <c r="C27" i="7" s="1"/>
  <c r="G27" i="7" s="1"/>
  <c r="AL24" i="5"/>
  <c r="C26" i="7" s="1"/>
  <c r="G26" i="7" s="1"/>
  <c r="AL23" i="5"/>
  <c r="C25" i="7" s="1"/>
  <c r="AL20" i="5"/>
  <c r="C22" i="7" s="1"/>
  <c r="G22" i="7" s="1"/>
  <c r="AL19" i="5"/>
  <c r="C21" i="7" s="1"/>
  <c r="G21" i="7" s="1"/>
  <c r="AL18" i="5"/>
  <c r="C20" i="7" s="1"/>
  <c r="G20" i="7" s="1"/>
  <c r="AL17" i="5"/>
  <c r="AL16" i="5"/>
  <c r="C18" i="7" s="1"/>
  <c r="G18" i="7" s="1"/>
  <c r="AL15" i="5"/>
  <c r="AL12" i="5"/>
  <c r="C14" i="7" s="1"/>
  <c r="G14" i="7" s="1"/>
  <c r="AL11" i="5"/>
  <c r="C13" i="7" s="1"/>
  <c r="G13" i="7" s="1"/>
  <c r="AL10" i="5"/>
  <c r="C12" i="7" s="1"/>
  <c r="G12" i="7" s="1"/>
  <c r="AL9" i="5"/>
  <c r="C11" i="7" s="1"/>
  <c r="G11" i="7" s="1"/>
  <c r="AL8" i="5"/>
  <c r="C10" i="7" s="1"/>
  <c r="G10" i="7" s="1"/>
  <c r="AL7" i="5"/>
  <c r="AL6" i="5"/>
  <c r="C8" i="7" s="1"/>
  <c r="E5" i="5"/>
  <c r="F5" i="5" s="1"/>
  <c r="G5" i="5" s="1"/>
  <c r="H5" i="5" s="1"/>
  <c r="I5" i="5" s="1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W5" i="5" s="1"/>
  <c r="X5" i="5" s="1"/>
  <c r="Y5" i="5" s="1"/>
  <c r="Z5" i="5" s="1"/>
  <c r="G8" i="7" l="1"/>
  <c r="D14" i="7"/>
  <c r="E14" i="7" s="1"/>
  <c r="G31" i="7"/>
  <c r="D34" i="7"/>
  <c r="E34" i="7" s="1"/>
  <c r="G25" i="7"/>
  <c r="D28" i="7"/>
  <c r="E28" i="7" s="1"/>
  <c r="D40" i="7"/>
  <c r="E40" i="7" s="1"/>
  <c r="G37" i="7"/>
  <c r="F22" i="7"/>
  <c r="C8" i="9"/>
  <c r="E8" i="9" s="1"/>
  <c r="F8" i="9" s="1"/>
  <c r="J42" i="9" s="1"/>
  <c r="AL40" i="5"/>
  <c r="G17" i="7"/>
  <c r="D42" i="5"/>
  <c r="D43" i="5"/>
  <c r="C11" i="9" l="1"/>
  <c r="E11" i="9" s="1"/>
  <c r="F11" i="9" s="1"/>
  <c r="J45" i="9" s="1"/>
  <c r="F40" i="7"/>
  <c r="F28" i="7"/>
  <c r="C9" i="9"/>
  <c r="E9" i="9" s="1"/>
  <c r="F9" i="9" s="1"/>
  <c r="J43" i="9" s="1"/>
  <c r="F34" i="7"/>
  <c r="C10" i="9"/>
  <c r="E10" i="9" s="1"/>
  <c r="F10" i="9" s="1"/>
  <c r="J44" i="9" s="1"/>
  <c r="F14" i="7"/>
  <c r="C7" i="9"/>
  <c r="E43" i="7"/>
  <c r="E7" i="9" l="1"/>
  <c r="F7" i="9" s="1"/>
  <c r="J41" i="9" s="1"/>
  <c r="C12" i="9"/>
</calcChain>
</file>

<file path=xl/sharedStrings.xml><?xml version="1.0" encoding="utf-8"?>
<sst xmlns="http://schemas.openxmlformats.org/spreadsheetml/2006/main" count="670" uniqueCount="235">
  <si>
    <t>INSTITUCION:</t>
  </si>
  <si>
    <t>Matriz de Resultados Elementos - Cuestionarios, Auto Evaluación Guías CII-NOGECI</t>
  </si>
  <si>
    <t>GUIAS DE ONADICI</t>
  </si>
  <si>
    <t>COSO 2013</t>
  </si>
  <si>
    <t>No. De Cuestionarios de Evaluacion</t>
  </si>
  <si>
    <t>Promedio</t>
  </si>
  <si>
    <t>AMBIENTE DE CONTROL</t>
  </si>
  <si>
    <t>ELEMEMETOS EVALUADOS</t>
  </si>
  <si>
    <t>PRINCIPIOS</t>
  </si>
  <si>
    <t xml:space="preserve">Ambiente Interno e Valores de Integridad </t>
  </si>
  <si>
    <t>•(1) Demuestra compromiso con la integridad y los valores éticos</t>
  </si>
  <si>
    <t>2.93</t>
  </si>
  <si>
    <t>1.4</t>
  </si>
  <si>
    <t>2.07</t>
  </si>
  <si>
    <t>2.64</t>
  </si>
  <si>
    <t>4.57</t>
  </si>
  <si>
    <t>1.78</t>
  </si>
  <si>
    <t>1.7</t>
  </si>
  <si>
    <t>4.07</t>
  </si>
  <si>
    <t>2.35</t>
  </si>
  <si>
    <t>0.92</t>
  </si>
  <si>
    <t>2.92</t>
  </si>
  <si>
    <t>1.57</t>
  </si>
  <si>
    <t>2.15</t>
  </si>
  <si>
    <t>1.28</t>
  </si>
  <si>
    <t>1.71</t>
  </si>
  <si>
    <t>Planificación y Estructura Organizativa</t>
  </si>
  <si>
    <t>•(2) Ejerce responsabilidad de supervisión</t>
  </si>
  <si>
    <t>2.66</t>
  </si>
  <si>
    <t>3.83</t>
  </si>
  <si>
    <t>2.58</t>
  </si>
  <si>
    <t>4.83</t>
  </si>
  <si>
    <t>2.67</t>
  </si>
  <si>
    <t>3.6</t>
  </si>
  <si>
    <t>1.5</t>
  </si>
  <si>
    <t>4.5</t>
  </si>
  <si>
    <t>4.1</t>
  </si>
  <si>
    <t>1.83</t>
  </si>
  <si>
    <t>1.33</t>
  </si>
  <si>
    <t>3.33</t>
  </si>
  <si>
    <t>2.5</t>
  </si>
  <si>
    <t>3.16</t>
  </si>
  <si>
    <t>Personal Competente</t>
  </si>
  <si>
    <t>•(3) Establece estructura, autoridad y responsabilidad</t>
  </si>
  <si>
    <t>4.11</t>
  </si>
  <si>
    <t>3.44</t>
  </si>
  <si>
    <t>4.66</t>
  </si>
  <si>
    <t>2.2</t>
  </si>
  <si>
    <t>4.22</t>
  </si>
  <si>
    <t>3.7</t>
  </si>
  <si>
    <t>4.2</t>
  </si>
  <si>
    <t>1.66</t>
  </si>
  <si>
    <t>4.33</t>
  </si>
  <si>
    <t>4.62</t>
  </si>
  <si>
    <t>1.77</t>
  </si>
  <si>
    <t>2.77</t>
  </si>
  <si>
    <t>2.88</t>
  </si>
  <si>
    <t>1.21</t>
  </si>
  <si>
    <t xml:space="preserve">Delegación de Autoridad y Acciones Coordinadas </t>
  </si>
  <si>
    <t>•(4)Demuestra su compromiso de reclutar, capacitar y retener personas competentes</t>
  </si>
  <si>
    <t>4.63</t>
  </si>
  <si>
    <t>4.25</t>
  </si>
  <si>
    <t>4.93</t>
  </si>
  <si>
    <t>2.63</t>
  </si>
  <si>
    <t>3.13</t>
  </si>
  <si>
    <t>2.6</t>
  </si>
  <si>
    <t>1.6</t>
  </si>
  <si>
    <t>2.81</t>
  </si>
  <si>
    <t>4.88</t>
  </si>
  <si>
    <t>4.28</t>
  </si>
  <si>
    <t>1.16</t>
  </si>
  <si>
    <t>3.5</t>
  </si>
  <si>
    <t>2.69</t>
  </si>
  <si>
    <t>2.62</t>
  </si>
  <si>
    <t>Compromiso Control Interno y Adhesión a la Política</t>
  </si>
  <si>
    <t>•(5) Define las responsabilidades de las personas a nivel de control interno para el logro de los objetivos</t>
  </si>
  <si>
    <t>4.29</t>
  </si>
  <si>
    <t>2.71</t>
  </si>
  <si>
    <t>2.85</t>
  </si>
  <si>
    <t>4.85</t>
  </si>
  <si>
    <t>3.63</t>
  </si>
  <si>
    <t>2.4</t>
  </si>
  <si>
    <t>3.28</t>
  </si>
  <si>
    <t>1.8</t>
  </si>
  <si>
    <t>4.71</t>
  </si>
  <si>
    <t>4.4</t>
  </si>
  <si>
    <t>2.43</t>
  </si>
  <si>
    <t>1.22</t>
  </si>
  <si>
    <t>2.28</t>
  </si>
  <si>
    <t>1.42</t>
  </si>
  <si>
    <t xml:space="preserve">Ambiente de Confianza </t>
  </si>
  <si>
    <t>4.86</t>
  </si>
  <si>
    <t>3.64</t>
  </si>
  <si>
    <t>2.8</t>
  </si>
  <si>
    <t>4.80</t>
  </si>
  <si>
    <t>3.4</t>
  </si>
  <si>
    <t>2.30</t>
  </si>
  <si>
    <t xml:space="preserve">Auditoría Interna  </t>
  </si>
  <si>
    <t>3.8</t>
  </si>
  <si>
    <t>2.70</t>
  </si>
  <si>
    <t>EVALUACION Y GESTION DE RIESGOS</t>
  </si>
  <si>
    <t>ELEMENTOS EVALUADOS</t>
  </si>
  <si>
    <t>Gestión de Riesgos Institucionales.</t>
  </si>
  <si>
    <t>•(6) Define los objetivos para permitir la identificación y evaluación de los riesgos relacionados</t>
  </si>
  <si>
    <t>3.67</t>
  </si>
  <si>
    <t>2.3</t>
  </si>
  <si>
    <t>3.3</t>
  </si>
  <si>
    <t>3.66</t>
  </si>
  <si>
    <t>1.2</t>
  </si>
  <si>
    <t>0.83</t>
  </si>
  <si>
    <t>1.3</t>
  </si>
  <si>
    <t>Planificación.</t>
  </si>
  <si>
    <t>•(7) Identifica y analiza los riesgos para la consecución de sus objetivos en todos los niveles de la entidad</t>
  </si>
  <si>
    <t>2.7</t>
  </si>
  <si>
    <t>4.7</t>
  </si>
  <si>
    <t>3.2</t>
  </si>
  <si>
    <t>Indicadores Mensurables de Desempeño</t>
  </si>
  <si>
    <t>•(8) Evalúa el riesgo de fraude</t>
  </si>
  <si>
    <t>4.6</t>
  </si>
  <si>
    <t>4.75</t>
  </si>
  <si>
    <t xml:space="preserve">Divulgación de los Planes. </t>
  </si>
  <si>
    <t>•(9) Identifica y analiza los cambios significativos</t>
  </si>
  <si>
    <t>4.8</t>
  </si>
  <si>
    <t>2.75</t>
  </si>
  <si>
    <t>3.75</t>
  </si>
  <si>
    <t>2.1</t>
  </si>
  <si>
    <t>3.37</t>
  </si>
  <si>
    <t>1.75</t>
  </si>
  <si>
    <t xml:space="preserve">Revisión de los Objetivos </t>
  </si>
  <si>
    <t>4.3</t>
  </si>
  <si>
    <t>1.67</t>
  </si>
  <si>
    <t xml:space="preserve">Identificación y Gestión Riesgos Inst. </t>
  </si>
  <si>
    <t>ACTIVIDADES DE CONTROL</t>
  </si>
  <si>
    <t xml:space="preserve">Prácticas de Control y Manuales. </t>
  </si>
  <si>
    <t>•(10) Define y desarrolla actividades de control para mitigar riesgos y lograr objetivos</t>
  </si>
  <si>
    <t>3.25</t>
  </si>
  <si>
    <t>4.67</t>
  </si>
  <si>
    <t>Clasificación y análisis de las ACO.</t>
  </si>
  <si>
    <t>•(11) Define y desarrolla controles sobre la tecnología para el logro de los objetivos</t>
  </si>
  <si>
    <t>4.17</t>
  </si>
  <si>
    <t>2.25</t>
  </si>
  <si>
    <t>4.13</t>
  </si>
  <si>
    <t>2.9</t>
  </si>
  <si>
    <t>3.38</t>
  </si>
  <si>
    <t>Controles a sistemas Administ.Operat. Y gestión.</t>
  </si>
  <si>
    <t>•(12) Despliega actividades de control para implementar políticas y procedimientos</t>
  </si>
  <si>
    <t>3.1</t>
  </si>
  <si>
    <t>2.83</t>
  </si>
  <si>
    <t>1.1</t>
  </si>
  <si>
    <t>Controles a Sistemas Tecnología Información.</t>
  </si>
  <si>
    <t>2.11</t>
  </si>
  <si>
    <t>2.38</t>
  </si>
  <si>
    <t>3.11</t>
  </si>
  <si>
    <t>INFORMACION Y COMUNICACIÓN</t>
  </si>
  <si>
    <t>Obtención y Comunic. Infor. Efectiva y Calidad.</t>
  </si>
  <si>
    <t>•(13) Obtiene o genera y utiliza información relevante y de calidad para el control interno</t>
  </si>
  <si>
    <t>3.9</t>
  </si>
  <si>
    <t>Sistemas Información y Controles Establecidos.</t>
  </si>
  <si>
    <t>•(14) Comunica internamente</t>
  </si>
  <si>
    <t>2.87</t>
  </si>
  <si>
    <t>2.12</t>
  </si>
  <si>
    <t>1.38</t>
  </si>
  <si>
    <t xml:space="preserve">Canales de Comunicación Abiertos. </t>
  </si>
  <si>
    <t>•(15) Comunica externamente</t>
  </si>
  <si>
    <t>2.33</t>
  </si>
  <si>
    <t>4.16</t>
  </si>
  <si>
    <t>Archivo Institucional.</t>
  </si>
  <si>
    <t>2.16</t>
  </si>
  <si>
    <t>MONITOREO</t>
  </si>
  <si>
    <t>SUPERVISION Y MONITOREO</t>
  </si>
  <si>
    <t xml:space="preserve">Monitoreo del Control Interno </t>
  </si>
  <si>
    <t>•(16) Lleva a cabo evaluaciones continuas o independientes para determinar efectividad del sistema de control interno</t>
  </si>
  <si>
    <t>Evaluación del Desempeño Institucional</t>
  </si>
  <si>
    <t>•(17) Evalúa y comunica las deficiencias oportunamente a los responsables de aplicar medidas correctivas</t>
  </si>
  <si>
    <t>Reporte de Deficiencias y Acciones Correctivas.</t>
  </si>
  <si>
    <t>Asesoría Externa  Monitoreo y Estándares AI.</t>
  </si>
  <si>
    <t>Promedio general cuestionario</t>
  </si>
  <si>
    <t>__ Promedio  Alto, medio y Bajo.</t>
  </si>
  <si>
    <t>__ encuestas sobre el promedio.</t>
  </si>
  <si>
    <t>__encuestas bajo el promedio</t>
  </si>
  <si>
    <t>Anexo No. 1</t>
  </si>
  <si>
    <t>AUTO EVALUACION CIIGUIAS-PO.</t>
  </si>
  <si>
    <t>Resumen de Resultados: Matriz Componentes - Elementos</t>
  </si>
  <si>
    <t>Componentes y Element.</t>
  </si>
  <si>
    <t>PROM/ELE.</t>
  </si>
  <si>
    <t>COMP/5-P</t>
  </si>
  <si>
    <t>PONDERAD</t>
  </si>
  <si>
    <t>%</t>
  </si>
  <si>
    <t>% PROM/ELEM</t>
  </si>
  <si>
    <t>Ambiente de Control</t>
  </si>
  <si>
    <t>Ambiente Interno y Valores de Integridad.</t>
  </si>
  <si>
    <t>Delegación Autoridad y Acciones Coordinadas.</t>
  </si>
  <si>
    <t>Compromiso Control Interno y Adhesión a la Política.</t>
  </si>
  <si>
    <t>Evaluación y Gestión Riesgos</t>
  </si>
  <si>
    <t>Identif. y Evalua.Riesgos</t>
  </si>
  <si>
    <t xml:space="preserve">Planificación. </t>
  </si>
  <si>
    <t>Indicadores mensurables desemp.</t>
  </si>
  <si>
    <t xml:space="preserve">Divulgación de Planes. </t>
  </si>
  <si>
    <t xml:space="preserve">Revisión de Objetivos </t>
  </si>
  <si>
    <t xml:space="preserve">Gestión Riesgos Instituc. </t>
  </si>
  <si>
    <t>Actividades de Control</t>
  </si>
  <si>
    <t xml:space="preserve">Activid. Estratég/sustantivas. </t>
  </si>
  <si>
    <t>Actividades Gestión.</t>
  </si>
  <si>
    <t>Proceso Financieros.</t>
  </si>
  <si>
    <t xml:space="preserve">Tecnología  Inform. Computar. </t>
  </si>
  <si>
    <t>Información y Comunicación</t>
  </si>
  <si>
    <t>Obtención y Comunicación de Información Efectiva y de Calidad.(2)</t>
  </si>
  <si>
    <t>Sistemas Inform.y Controles Establecidos. (2)</t>
  </si>
  <si>
    <t xml:space="preserve">Canales Comunicación Abiertos. </t>
  </si>
  <si>
    <t>Monitoreo</t>
  </si>
  <si>
    <t xml:space="preserve">Monitoreo Control Interno </t>
  </si>
  <si>
    <t>Evaluación Desempeño Institucional</t>
  </si>
  <si>
    <t>Reporte Defic.y Acciones Correctivas.(2)</t>
  </si>
  <si>
    <t xml:space="preserve">Asesoría Externa Monitoreo y Estándares AI (2). </t>
  </si>
  <si>
    <t xml:space="preserve"> </t>
  </si>
  <si>
    <t>Calificación Total</t>
  </si>
  <si>
    <t>Anexo N° 2</t>
  </si>
  <si>
    <t>Calificación de Componentes CII-GUIAS-PO</t>
  </si>
  <si>
    <t>Calificación sobre 100</t>
  </si>
  <si>
    <t>Calificación Ponderada</t>
  </si>
  <si>
    <t>Porcentaje</t>
  </si>
  <si>
    <t>Valor Absoluto</t>
  </si>
  <si>
    <t>N°</t>
  </si>
  <si>
    <t>Elemento</t>
  </si>
  <si>
    <t>Anexo No. 3</t>
  </si>
  <si>
    <t>Calificacion de componentes CII COSO 2013</t>
  </si>
  <si>
    <t>COSO</t>
  </si>
  <si>
    <t>Flags</t>
  </si>
  <si>
    <t>Nivel de Atencion</t>
  </si>
  <si>
    <t>Rojo</t>
  </si>
  <si>
    <t>Primarios</t>
  </si>
  <si>
    <t>Amarillo</t>
  </si>
  <si>
    <t>Secundarios</t>
  </si>
  <si>
    <t>Verde</t>
  </si>
  <si>
    <t>Tercearios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</si>
</sst>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8">
    <font>
      <sz val="10"/>
      <name val="Arial"/>
      <charset val="134"/>
    </font>
    <font>
      <b/>
      <sz val="10"/>
      <color indexed="18"/>
      <name val="Arial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5"/>
      <color theme="1"/>
      <name val="Calibri"/>
      <charset val="134"/>
      <scheme val="minor"/>
    </font>
    <font>
      <sz val="22"/>
      <color theme="1"/>
      <name val="Calibri"/>
      <charset val="134"/>
      <scheme val="minor"/>
    </font>
    <font>
      <b/>
      <sz val="9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FFFF00"/>
      <name val="Arial"/>
      <charset val="134"/>
    </font>
    <font>
      <sz val="10"/>
      <color rgb="FF00B050"/>
      <name val="Arial"/>
      <charset val="134"/>
    </font>
    <font>
      <sz val="11"/>
      <name val="Calibri"/>
      <charset val="134"/>
    </font>
    <font>
      <b/>
      <sz val="12"/>
      <name val="Arial"/>
      <charset val="134"/>
    </font>
    <font>
      <b/>
      <sz val="12"/>
      <color indexed="18"/>
      <name val="Times New Roman"/>
      <charset val="134"/>
    </font>
    <font>
      <b/>
      <sz val="11"/>
      <name val="Calibri"/>
      <charset val="134"/>
    </font>
  </fonts>
  <fills count="1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4" fontId="0" fillId="0" borderId="0" xfId="0" applyNumberFormat="1"/>
    <xf numFmtId="4" fontId="5" fillId="0" borderId="0" xfId="0" applyNumberFormat="1" applyFont="1" applyAlignment="1">
      <alignment vertical="top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4" fontId="0" fillId="0" borderId="1" xfId="0" applyNumberFormat="1" applyBorder="1"/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4" fontId="0" fillId="0" borderId="2" xfId="0" applyNumberFormat="1" applyBorder="1"/>
    <xf numFmtId="0" fontId="0" fillId="0" borderId="2" xfId="0" applyBorder="1"/>
    <xf numFmtId="0" fontId="0" fillId="0" borderId="0" xfId="0" applyBorder="1"/>
    <xf numFmtId="4" fontId="5" fillId="0" borderId="3" xfId="0" applyNumberFormat="1" applyFont="1" applyBorder="1"/>
    <xf numFmtId="0" fontId="5" fillId="0" borderId="4" xfId="0" applyFont="1" applyBorder="1"/>
    <xf numFmtId="0" fontId="5" fillId="2" borderId="0" xfId="0" applyFont="1" applyFill="1"/>
    <xf numFmtId="0" fontId="0" fillId="2" borderId="0" xfId="0" applyFill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4" borderId="10" xfId="0" applyFill="1" applyBorder="1"/>
    <xf numFmtId="0" fontId="0" fillId="5" borderId="0" xfId="0" applyFill="1"/>
    <xf numFmtId="0" fontId="0" fillId="6" borderId="0" xfId="0" applyFill="1"/>
    <xf numFmtId="0" fontId="0" fillId="4" borderId="11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5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5" fillId="0" borderId="0" xfId="0" applyFont="1" applyAlignment="1">
      <alignment horizontal="right"/>
    </xf>
    <xf numFmtId="0" fontId="0" fillId="7" borderId="1" xfId="0" applyFill="1" applyBorder="1" applyAlignment="1">
      <alignment vertical="top"/>
    </xf>
    <xf numFmtId="0" fontId="5" fillId="7" borderId="1" xfId="0" applyFont="1" applyFill="1" applyBorder="1" applyAlignment="1">
      <alignment vertical="top"/>
    </xf>
    <xf numFmtId="0" fontId="5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center" vertical="top" wrapText="1"/>
    </xf>
    <xf numFmtId="0" fontId="6" fillId="7" borderId="18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vertical="top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8" xfId="0" applyBorder="1" applyAlignment="1">
      <alignment horizontal="center" vertical="top"/>
    </xf>
    <xf numFmtId="0" fontId="14" fillId="0" borderId="1" xfId="0" applyFont="1" applyBorder="1"/>
    <xf numFmtId="2" fontId="5" fillId="0" borderId="1" xfId="0" applyNumberFormat="1" applyFont="1" applyBorder="1" applyAlignment="1">
      <alignment vertical="top"/>
    </xf>
    <xf numFmtId="2" fontId="0" fillId="0" borderId="1" xfId="0" applyNumberFormat="1" applyBorder="1" applyAlignment="1">
      <alignment vertical="top"/>
    </xf>
    <xf numFmtId="2" fontId="0" fillId="0" borderId="18" xfId="0" applyNumberFormat="1" applyBorder="1" applyAlignment="1">
      <alignment horizontal="center" vertical="top"/>
    </xf>
    <xf numFmtId="2" fontId="0" fillId="0" borderId="19" xfId="0" applyNumberFormat="1" applyBorder="1" applyAlignment="1">
      <alignment horizontal="center" vertical="top"/>
    </xf>
    <xf numFmtId="2" fontId="5" fillId="0" borderId="20" xfId="0" applyNumberFormat="1" applyFont="1" applyBorder="1" applyAlignment="1">
      <alignment vertical="top"/>
    </xf>
    <xf numFmtId="2" fontId="5" fillId="0" borderId="18" xfId="0" applyNumberFormat="1" applyFont="1" applyBorder="1" applyAlignment="1">
      <alignment horizontal="right" vertical="top"/>
    </xf>
    <xf numFmtId="2" fontId="5" fillId="0" borderId="12" xfId="0" applyNumberFormat="1" applyFont="1" applyBorder="1" applyAlignment="1">
      <alignment horizontal="center" vertical="top"/>
    </xf>
    <xf numFmtId="2" fontId="0" fillId="0" borderId="20" xfId="0" applyNumberFormat="1" applyBorder="1" applyAlignment="1">
      <alignment vertical="top"/>
    </xf>
    <xf numFmtId="2" fontId="0" fillId="0" borderId="21" xfId="0" applyNumberForma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2" fontId="0" fillId="0" borderId="20" xfId="0" applyNumberFormat="1" applyBorder="1" applyAlignment="1">
      <alignment horizontal="right" vertical="top"/>
    </xf>
    <xf numFmtId="2" fontId="5" fillId="0" borderId="1" xfId="0" applyNumberFormat="1" applyFont="1" applyBorder="1" applyAlignment="1">
      <alignment horizontal="right" vertical="top"/>
    </xf>
    <xf numFmtId="2" fontId="5" fillId="0" borderId="19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right" vertical="top"/>
    </xf>
    <xf numFmtId="2" fontId="0" fillId="0" borderId="18" xfId="0" applyNumberFormat="1" applyBorder="1" applyAlignment="1">
      <alignment vertical="top"/>
    </xf>
    <xf numFmtId="2" fontId="0" fillId="0" borderId="19" xfId="0" applyNumberFormat="1" applyBorder="1" applyAlignment="1">
      <alignment vertical="top"/>
    </xf>
    <xf numFmtId="2" fontId="5" fillId="0" borderId="21" xfId="0" applyNumberFormat="1" applyFont="1" applyBorder="1" applyAlignment="1">
      <alignment horizontal="center" vertical="top"/>
    </xf>
    <xf numFmtId="0" fontId="0" fillId="0" borderId="22" xfId="0" applyBorder="1" applyAlignment="1">
      <alignment vertical="top" wrapText="1"/>
    </xf>
    <xf numFmtId="2" fontId="5" fillId="0" borderId="22" xfId="0" applyNumberFormat="1" applyFont="1" applyBorder="1" applyAlignment="1">
      <alignment vertical="top"/>
    </xf>
    <xf numFmtId="2" fontId="5" fillId="0" borderId="2" xfId="0" applyNumberFormat="1" applyFont="1" applyBorder="1" applyAlignment="1">
      <alignment horizontal="right" vertical="top"/>
    </xf>
    <xf numFmtId="2" fontId="5" fillId="0" borderId="18" xfId="0" applyNumberFormat="1" applyFont="1" applyBorder="1" applyAlignment="1">
      <alignment vertical="top"/>
    </xf>
    <xf numFmtId="0" fontId="0" fillId="8" borderId="1" xfId="0" applyFill="1" applyBorder="1" applyAlignment="1">
      <alignment vertical="top"/>
    </xf>
    <xf numFmtId="0" fontId="5" fillId="8" borderId="1" xfId="0" applyFont="1" applyFill="1" applyBorder="1" applyAlignment="1">
      <alignment vertical="top"/>
    </xf>
    <xf numFmtId="2" fontId="0" fillId="8" borderId="1" xfId="0" applyNumberFormat="1" applyFill="1" applyBorder="1" applyAlignment="1">
      <alignment vertical="top"/>
    </xf>
    <xf numFmtId="2" fontId="5" fillId="8" borderId="18" xfId="0" applyNumberFormat="1" applyFont="1" applyFill="1" applyBorder="1" applyAlignment="1">
      <alignment vertical="top"/>
    </xf>
    <xf numFmtId="2" fontId="15" fillId="8" borderId="23" xfId="0" applyNumberFormat="1" applyFont="1" applyFill="1" applyBorder="1" applyAlignment="1">
      <alignment vertical="top"/>
    </xf>
    <xf numFmtId="2" fontId="5" fillId="8" borderId="24" xfId="0" applyNumberFormat="1" applyFont="1" applyFill="1" applyBorder="1" applyAlignment="1">
      <alignment vertical="top"/>
    </xf>
    <xf numFmtId="4" fontId="0" fillId="0" borderId="0" xfId="0" applyNumberFormat="1" applyAlignment="1">
      <alignment vertical="top"/>
    </xf>
    <xf numFmtId="0" fontId="0" fillId="9" borderId="1" xfId="0" applyFill="1" applyBorder="1" applyAlignment="1">
      <alignment vertical="top"/>
    </xf>
    <xf numFmtId="0" fontId="5" fillId="9" borderId="1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12" borderId="1" xfId="0" applyFont="1" applyFill="1" applyBorder="1" applyAlignment="1">
      <alignment vertical="top"/>
    </xf>
    <xf numFmtId="0" fontId="5" fillId="13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68" fontId="5" fillId="7" borderId="1" xfId="0" applyNumberFormat="1" applyFont="1" applyFill="1" applyBorder="1" applyAlignment="1">
      <alignment vertical="top"/>
    </xf>
    <xf numFmtId="0" fontId="17" fillId="7" borderId="1" xfId="0" applyFont="1" applyFill="1" applyBorder="1"/>
    <xf numFmtId="0" fontId="6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right" vertical="top"/>
    </xf>
    <xf numFmtId="0" fontId="14" fillId="0" borderId="1" xfId="0" applyFont="1" applyBorder="1" applyAlignment="1"/>
    <xf numFmtId="0" fontId="17" fillId="12" borderId="1" xfId="0" applyFont="1" applyFill="1" applyBorder="1"/>
    <xf numFmtId="0" fontId="17" fillId="13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vertical="top" wrapText="1"/>
    </xf>
    <xf numFmtId="0" fontId="5" fillId="13" borderId="1" xfId="0" applyFont="1" applyFill="1" applyBorder="1" applyAlignment="1">
      <alignment horizontal="center" vertical="top" wrapText="1"/>
    </xf>
    <xf numFmtId="0" fontId="14" fillId="0" borderId="1" xfId="0" applyFont="1" applyFill="1" applyBorder="1"/>
    <xf numFmtId="168" fontId="5" fillId="7" borderId="1" xfId="0" applyNumberFormat="1" applyFont="1" applyFill="1" applyBorder="1" applyAlignment="1">
      <alignment horizontal="right" vertical="top"/>
    </xf>
    <xf numFmtId="0" fontId="5" fillId="14" borderId="1" xfId="0" applyFont="1" applyFill="1" applyBorder="1" applyAlignment="1">
      <alignment horizontal="right" vertical="top"/>
    </xf>
    <xf numFmtId="0" fontId="17" fillId="14" borderId="1" xfId="0" applyFont="1" applyFill="1" applyBorder="1"/>
    <xf numFmtId="0" fontId="5" fillId="14" borderId="1" xfId="0" applyFont="1" applyFill="1" applyBorder="1" applyAlignment="1">
      <alignment vertical="top"/>
    </xf>
    <xf numFmtId="0" fontId="5" fillId="14" borderId="1" xfId="0" applyFont="1" applyFill="1" applyBorder="1" applyAlignment="1">
      <alignment vertical="top" wrapText="1"/>
    </xf>
    <xf numFmtId="168" fontId="17" fillId="7" borderId="1" xfId="0" applyNumberFormat="1" applyFont="1" applyFill="1" applyBorder="1"/>
    <xf numFmtId="0" fontId="4" fillId="0" borderId="1" xfId="0" applyFont="1" applyBorder="1"/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2" fontId="0" fillId="0" borderId="0" xfId="0" applyNumberFormat="1" applyAlignment="1">
      <alignment vertical="top"/>
    </xf>
    <xf numFmtId="2" fontId="5" fillId="15" borderId="1" xfId="0" applyNumberFormat="1" applyFont="1" applyFill="1" applyBorder="1" applyAlignment="1">
      <alignment horizontal="right" vertical="top"/>
    </xf>
    <xf numFmtId="0" fontId="6" fillId="0" borderId="1" xfId="0" applyNumberFormat="1" applyFont="1" applyBorder="1" applyAlignment="1">
      <alignment horizontal="right" vertical="top"/>
    </xf>
    <xf numFmtId="0" fontId="0" fillId="0" borderId="1" xfId="0" applyNumberFormat="1" applyBorder="1" applyAlignment="1">
      <alignment horizontal="right" vertical="top"/>
    </xf>
    <xf numFmtId="17" fontId="6" fillId="0" borderId="1" xfId="0" applyNumberFormat="1" applyFont="1" applyBorder="1" applyAlignment="1">
      <alignment horizontal="right" vertical="top"/>
    </xf>
    <xf numFmtId="0" fontId="5" fillId="16" borderId="1" xfId="0" applyFont="1" applyFill="1" applyBorder="1" applyAlignment="1">
      <alignment vertical="top"/>
    </xf>
    <xf numFmtId="2" fontId="5" fillId="16" borderId="1" xfId="0" applyNumberFormat="1" applyFont="1" applyFill="1" applyBorder="1" applyAlignment="1">
      <alignment horizontal="right" vertical="top"/>
    </xf>
    <xf numFmtId="0" fontId="1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11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7" fillId="4" borderId="6" xfId="0" applyFont="1" applyFill="1" applyBorder="1" applyAlignment="1">
      <alignment horizontal="center"/>
    </xf>
    <xf numFmtId="10" fontId="8" fillId="0" borderId="12" xfId="0" applyNumberFormat="1" applyFont="1" applyBorder="1" applyAlignment="1">
      <alignment horizontal="left"/>
    </xf>
    <xf numFmtId="10" fontId="8" fillId="0" borderId="13" xfId="0" applyNumberFormat="1" applyFont="1" applyBorder="1" applyAlignment="1">
      <alignment horizontal="left"/>
    </xf>
    <xf numFmtId="10" fontId="8" fillId="0" borderId="14" xfId="0" applyNumberFormat="1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Evaluación TAECI</a:t>
            </a:r>
          </a:p>
        </c:rich>
      </c:tx>
      <c:layout>
        <c:manualLayout>
          <c:xMode val="edge"/>
          <c:yMode val="edge"/>
          <c:x val="0.33962934300981701"/>
          <c:y val="1.31500641587103E-2"/>
        </c:manualLayout>
      </c:layout>
      <c:overlay val="0"/>
    </c:title>
    <c:autoTitleDeleted val="0"/>
    <c:view3D>
      <c:rotX val="17"/>
      <c:hPercent val="100"/>
      <c:rotY val="21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05196378990901"/>
          <c:y val="0.171643836128134"/>
          <c:w val="0.87525823640414702"/>
          <c:h val="0.57362592605041396"/>
        </c:manualLayout>
      </c:layout>
      <c:bar3DChart>
        <c:barDir val="col"/>
        <c:grouping val="standard"/>
        <c:varyColors val="0"/>
        <c:ser>
          <c:idx val="0"/>
          <c:order val="0"/>
          <c:tx>
            <c:v>Valoracion Obtenida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'Gráfico1 TAECI'!$B$7:$B$11</c:f>
              <c:strCache>
                <c:ptCount val="5"/>
                <c:pt idx="0">
                  <c:v>Ambiente de Control</c:v>
                </c:pt>
                <c:pt idx="1">
                  <c:v>Evaluación y Gestión Riesgos</c:v>
                </c:pt>
                <c:pt idx="2">
                  <c:v>Actividades de Control</c:v>
                </c:pt>
                <c:pt idx="3">
                  <c:v>Información y Comunicación</c:v>
                </c:pt>
                <c:pt idx="4">
                  <c:v>Monitoreo</c:v>
                </c:pt>
              </c:strCache>
            </c:strRef>
          </c:cat>
          <c:val>
            <c:numRef>
              <c:f>'Gráfico1 TAECI'!$C$7:$C$11</c:f>
              <c:numCache>
                <c:formatCode>#,##0.00</c:formatCode>
                <c:ptCount val="5"/>
                <c:pt idx="0">
                  <c:v>13.814718614718615</c:v>
                </c:pt>
                <c:pt idx="1">
                  <c:v>9.911307359307358</c:v>
                </c:pt>
                <c:pt idx="2">
                  <c:v>9</c:v>
                </c:pt>
                <c:pt idx="3" formatCode="0.00">
                  <c:v>7.6882051282051282</c:v>
                </c:pt>
                <c:pt idx="4">
                  <c:v>7.9157894736842112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0-4891-9A2C-EBB6275ADAAE}"/>
            </c:ext>
          </c:extLst>
        </c:ser>
        <c:ser>
          <c:idx val="1"/>
          <c:order val="1"/>
          <c:tx>
            <c:v>Optimo-Máximo</c:v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'Gráfico1 TAECI'!$B$7:$B$11</c:f>
              <c:strCache>
                <c:ptCount val="5"/>
                <c:pt idx="0">
                  <c:v>Ambiente de Control</c:v>
                </c:pt>
                <c:pt idx="1">
                  <c:v>Evaluación y Gestión Riesgos</c:v>
                </c:pt>
                <c:pt idx="2">
                  <c:v>Actividades de Control</c:v>
                </c:pt>
                <c:pt idx="3">
                  <c:v>Información y Comunicación</c:v>
                </c:pt>
                <c:pt idx="4">
                  <c:v>Monitoreo</c:v>
                </c:pt>
              </c:strCache>
            </c:strRef>
          </c:cat>
          <c:val>
            <c:numRef>
              <c:f>'Gráfico1 TAECI'!$D$7:$D$11</c:f>
              <c:numCache>
                <c:formatCode>General</c:formatCode>
                <c:ptCount val="5"/>
                <c:pt idx="0">
                  <c:v>28</c:v>
                </c:pt>
                <c:pt idx="1">
                  <c:v>24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0-4891-9A2C-EBB6275AD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4246528"/>
        <c:axId val="194248064"/>
        <c:axId val="193715712"/>
      </c:bar3DChart>
      <c:catAx>
        <c:axId val="1942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spcFirstLastPara="0" vertOverflow="ellipsis" vert="horz" wrap="square" anchor="ctr" anchorCtr="1"/>
          <a:lstStyle/>
          <a:p>
            <a:pPr>
              <a:defRPr lang="es-MX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94248064"/>
        <c:crosses val="autoZero"/>
        <c:auto val="1"/>
        <c:lblAlgn val="ctr"/>
        <c:lblOffset val="100"/>
        <c:tickLblSkip val="1"/>
        <c:noMultiLvlLbl val="1"/>
      </c:catAx>
      <c:valAx>
        <c:axId val="1942480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s-MX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94246528"/>
        <c:crosses val="autoZero"/>
        <c:crossBetween val="between"/>
      </c:valAx>
      <c:serAx>
        <c:axId val="19371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4248064"/>
        <c:crosses val="autoZero"/>
        <c:tickLblSkip val="2"/>
        <c:tickMarkSkip val="1"/>
      </c:serAx>
      <c:spPr>
        <a:solidFill>
          <a:schemeClr val="accent4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82821165354330795"/>
          <c:y val="0.56768901794443405"/>
          <c:w val="0.14778831802022099"/>
          <c:h val="0.1747170182764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s-MX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HN"/>
        </a:p>
      </c:txPr>
    </c:legend>
    <c:plotVisOnly val="1"/>
    <c:dispBlanksAs val="gap"/>
    <c:showDLblsOverMax val="0"/>
  </c:chart>
  <c:spPr>
    <a:ln w="76200" cap="flat" cmpd="sng" algn="ctr">
      <a:solidFill>
        <a:schemeClr val="accent2">
          <a:lumMod val="20000"/>
          <a:lumOff val="80000"/>
        </a:schemeClr>
      </a:solidFill>
      <a:prstDash val="solid"/>
      <a:round/>
    </a:ln>
  </c:spPr>
  <c:txPr>
    <a:bodyPr/>
    <a:lstStyle/>
    <a:p>
      <a:pPr>
        <a:defRPr lang="es-MX"/>
      </a:pPr>
      <a:endParaRPr lang="es-H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230188</xdr:colOff>
      <xdr:row>12</xdr:row>
      <xdr:rowOff>111124</xdr:rowOff>
    </xdr:from>
    <xdr:to>
      <xdr:col>4</xdr:col>
      <xdr:colOff>666750</xdr:colOff>
      <xdr:row>31</xdr:row>
      <xdr:rowOff>39687</xdr:rowOff>
    </xdr:to>
    <xdr:graphicFrame macro="">
      <xdr:nvGraphicFramePr>
        <xdr:cNvPr id="1048" name="Chart 2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2809</xdr:colOff>
      <xdr:row>37</xdr:row>
      <xdr:rowOff>164630</xdr:rowOff>
    </xdr:from>
    <xdr:ext cx="776535" cy="254533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20025630">
          <a:off x="6765290" y="6705600"/>
          <a:ext cx="776605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HN" sz="1000" b="1"/>
            <a:t>Operacion</a:t>
          </a:r>
        </a:p>
      </xdr:txBody>
    </xdr:sp>
    <xdr:clientData/>
  </xdr:oneCellAnchor>
  <xdr:oneCellAnchor>
    <xdr:from>
      <xdr:col>11</xdr:col>
      <xdr:colOff>265290</xdr:colOff>
      <xdr:row>37</xdr:row>
      <xdr:rowOff>139038</xdr:rowOff>
    </xdr:from>
    <xdr:ext cx="873188" cy="248851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9879100">
          <a:off x="7760970" y="6682105"/>
          <a:ext cx="873125" cy="248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HN" sz="1000" b="1"/>
            <a:t>Informacion</a:t>
          </a:r>
        </a:p>
      </xdr:txBody>
    </xdr:sp>
    <xdr:clientData/>
  </xdr:oneCellAnchor>
  <xdr:oneCellAnchor>
    <xdr:from>
      <xdr:col>12</xdr:col>
      <xdr:colOff>618829</xdr:colOff>
      <xdr:row>38</xdr:row>
      <xdr:rowOff>26906</xdr:rowOff>
    </xdr:from>
    <xdr:ext cx="940001" cy="248851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 rot="19939740">
          <a:off x="8848090" y="6732270"/>
          <a:ext cx="939800" cy="248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HN" sz="1000" b="1"/>
            <a:t>Cumplimiento</a:t>
          </a:r>
        </a:p>
      </xdr:txBody>
    </xdr:sp>
    <xdr:clientData/>
  </xdr:oneCellAnchor>
  <xdr:twoCellAnchor>
    <xdr:from>
      <xdr:col>9</xdr:col>
      <xdr:colOff>0</xdr:colOff>
      <xdr:row>37</xdr:row>
      <xdr:rowOff>9525</xdr:rowOff>
    </xdr:from>
    <xdr:to>
      <xdr:col>9</xdr:col>
      <xdr:colOff>685799</xdr:colOff>
      <xdr:row>39</xdr:row>
      <xdr:rowOff>190502</xdr:rowOff>
    </xdr:to>
    <xdr:cxnSp macro="">
      <xdr:nvCxnSpPr>
        <xdr:cNvPr id="6" name="8 Conector rec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endCxn id="28" idx="0"/>
        </xdr:cNvCxnSpPr>
      </xdr:nvCxnSpPr>
      <xdr:spPr>
        <a:xfrm flipV="1">
          <a:off x="6029325" y="6553200"/>
          <a:ext cx="685165" cy="485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</xdr:colOff>
      <xdr:row>44</xdr:row>
      <xdr:rowOff>9525</xdr:rowOff>
    </xdr:from>
    <xdr:to>
      <xdr:col>15</xdr:col>
      <xdr:colOff>0</xdr:colOff>
      <xdr:row>45</xdr:row>
      <xdr:rowOff>9525</xdr:rowOff>
    </xdr:to>
    <xdr:cxnSp macro="">
      <xdr:nvCxnSpPr>
        <xdr:cNvPr id="7" name="14 Conector rect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9715500" y="8534400"/>
          <a:ext cx="714375" cy="371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752475</xdr:colOff>
      <xdr:row>37</xdr:row>
      <xdr:rowOff>9525</xdr:rowOff>
    </xdr:from>
    <xdr:to>
      <xdr:col>15</xdr:col>
      <xdr:colOff>9525</xdr:colOff>
      <xdr:row>39</xdr:row>
      <xdr:rowOff>190502</xdr:rowOff>
    </xdr:to>
    <xdr:cxnSp macro="">
      <xdr:nvCxnSpPr>
        <xdr:cNvPr id="8" name="16 Conector rec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9696450" y="6553200"/>
          <a:ext cx="742950" cy="485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514350</xdr:colOff>
      <xdr:row>37</xdr:row>
      <xdr:rowOff>28575</xdr:rowOff>
    </xdr:from>
    <xdr:to>
      <xdr:col>11</xdr:col>
      <xdr:colOff>247650</xdr:colOff>
      <xdr:row>39</xdr:row>
      <xdr:rowOff>190500</xdr:rowOff>
    </xdr:to>
    <xdr:cxnSp macro="">
      <xdr:nvCxnSpPr>
        <xdr:cNvPr id="9" name="40 Conector rect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7277100" y="6572250"/>
          <a:ext cx="466725" cy="466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276225</xdr:colOff>
      <xdr:row>37</xdr:row>
      <xdr:rowOff>38100</xdr:rowOff>
    </xdr:from>
    <xdr:to>
      <xdr:col>12</xdr:col>
      <xdr:colOff>704850</xdr:colOff>
      <xdr:row>39</xdr:row>
      <xdr:rowOff>180975</xdr:rowOff>
    </xdr:to>
    <xdr:cxnSp macro="">
      <xdr:nvCxnSpPr>
        <xdr:cNvPr id="10" name="42 Conector rect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V="1">
          <a:off x="8505825" y="6581775"/>
          <a:ext cx="428625" cy="457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476250</xdr:colOff>
      <xdr:row>38</xdr:row>
      <xdr:rowOff>28575</xdr:rowOff>
    </xdr:from>
    <xdr:to>
      <xdr:col>14</xdr:col>
      <xdr:colOff>476250</xdr:colOff>
      <xdr:row>38</xdr:row>
      <xdr:rowOff>57150</xdr:rowOff>
    </xdr:to>
    <xdr:cxnSp macro="">
      <xdr:nvCxnSpPr>
        <xdr:cNvPr id="11" name="44 Conector rect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6505575" y="6734175"/>
          <a:ext cx="3667125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238125</xdr:colOff>
      <xdr:row>39</xdr:row>
      <xdr:rowOff>19051</xdr:rowOff>
    </xdr:from>
    <xdr:to>
      <xdr:col>14</xdr:col>
      <xdr:colOff>276225</xdr:colOff>
      <xdr:row>39</xdr:row>
      <xdr:rowOff>28575</xdr:rowOff>
    </xdr:to>
    <xdr:cxnSp macro="">
      <xdr:nvCxnSpPr>
        <xdr:cNvPr id="12" name="46 Conector rect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V="1">
          <a:off x="6267450" y="6886575"/>
          <a:ext cx="37052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42261</xdr:colOff>
      <xdr:row>41</xdr:row>
      <xdr:rowOff>205391</xdr:rowOff>
    </xdr:from>
    <xdr:ext cx="195868" cy="711028"/>
    <xdr:sp macro="" textlink="">
      <xdr:nvSpPr>
        <xdr:cNvPr id="13" name="47 CuadroText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 rot="16200000">
          <a:off x="9480550" y="7873365"/>
          <a:ext cx="711200" cy="195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HN" sz="1100" b="1"/>
            <a:t>Unidad A</a:t>
          </a:r>
        </a:p>
      </xdr:txBody>
    </xdr:sp>
    <xdr:clientData/>
  </xdr:oneCellAnchor>
  <xdr:oneCellAnchor>
    <xdr:from>
      <xdr:col>14</xdr:col>
      <xdr:colOff>180977</xdr:colOff>
      <xdr:row>41</xdr:row>
      <xdr:rowOff>188774</xdr:rowOff>
    </xdr:from>
    <xdr:ext cx="209550" cy="706155"/>
    <xdr:sp macro="" textlink="">
      <xdr:nvSpPr>
        <xdr:cNvPr id="14" name="48 CuadroText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 rot="16200000">
          <a:off x="9628505" y="7847330"/>
          <a:ext cx="706755" cy="209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HN" sz="1100" b="1"/>
            <a:t>Unidad</a:t>
          </a:r>
          <a:r>
            <a:rPr lang="es-HN" sz="1100" b="1" baseline="0"/>
            <a:t> B</a:t>
          </a:r>
          <a:endParaRPr lang="es-HN" sz="1100" b="1"/>
        </a:p>
      </xdr:txBody>
    </xdr:sp>
    <xdr:clientData/>
  </xdr:oneCellAnchor>
  <xdr:oneCellAnchor>
    <xdr:from>
      <xdr:col>14</xdr:col>
      <xdr:colOff>323576</xdr:colOff>
      <xdr:row>41</xdr:row>
      <xdr:rowOff>216171</xdr:rowOff>
    </xdr:from>
    <xdr:ext cx="228925" cy="704616"/>
    <xdr:sp macro="" textlink="">
      <xdr:nvSpPr>
        <xdr:cNvPr id="15" name="49 CuadroText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 rot="16200000">
          <a:off x="9782175" y="7863840"/>
          <a:ext cx="704215" cy="2292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HN" sz="1100" b="1"/>
            <a:t>Unidad</a:t>
          </a:r>
          <a:r>
            <a:rPr lang="es-HN" sz="1100" b="1" baseline="0"/>
            <a:t> C</a:t>
          </a:r>
          <a:endParaRPr lang="es-HN" sz="1100" b="1"/>
        </a:p>
      </xdr:txBody>
    </xdr:sp>
    <xdr:clientData/>
  </xdr:oneCellAnchor>
  <xdr:twoCellAnchor>
    <xdr:from>
      <xdr:col>14</xdr:col>
      <xdr:colOff>266700</xdr:colOff>
      <xdr:row>39</xdr:row>
      <xdr:rowOff>28575</xdr:rowOff>
    </xdr:from>
    <xdr:to>
      <xdr:col>14</xdr:col>
      <xdr:colOff>295275</xdr:colOff>
      <xdr:row>44</xdr:row>
      <xdr:rowOff>247650</xdr:rowOff>
    </xdr:to>
    <xdr:cxnSp macro="">
      <xdr:nvCxnSpPr>
        <xdr:cNvPr id="16" name="51 Conector rect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9963150" y="6896100"/>
          <a:ext cx="28575" cy="1876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457200</xdr:colOff>
      <xdr:row>38</xdr:row>
      <xdr:rowOff>85725</xdr:rowOff>
    </xdr:from>
    <xdr:to>
      <xdr:col>14</xdr:col>
      <xdr:colOff>476250</xdr:colOff>
      <xdr:row>44</xdr:row>
      <xdr:rowOff>161925</xdr:rowOff>
    </xdr:to>
    <xdr:cxnSp macro="">
      <xdr:nvCxnSpPr>
        <xdr:cNvPr id="17" name="53 Conector recto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153650" y="6791325"/>
          <a:ext cx="19050" cy="1895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752475</xdr:colOff>
      <xdr:row>39</xdr:row>
      <xdr:rowOff>85725</xdr:rowOff>
    </xdr:from>
    <xdr:to>
      <xdr:col>15</xdr:col>
      <xdr:colOff>38100</xdr:colOff>
      <xdr:row>41</xdr:row>
      <xdr:rowOff>1</xdr:rowOff>
    </xdr:to>
    <xdr:cxnSp macro="">
      <xdr:nvCxnSpPr>
        <xdr:cNvPr id="18" name="55 Conector rect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 flipV="1">
          <a:off x="9696450" y="6953250"/>
          <a:ext cx="771525" cy="457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723900</xdr:colOff>
      <xdr:row>41</xdr:row>
      <xdr:rowOff>333375</xdr:rowOff>
    </xdr:from>
    <xdr:to>
      <xdr:col>15</xdr:col>
      <xdr:colOff>38100</xdr:colOff>
      <xdr:row>43</xdr:row>
      <xdr:rowOff>38104</xdr:rowOff>
    </xdr:to>
    <xdr:cxnSp macro="">
      <xdr:nvCxnSpPr>
        <xdr:cNvPr id="19" name="57 Conector recto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 flipV="1">
          <a:off x="9686925" y="7743825"/>
          <a:ext cx="781050" cy="4476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514350</xdr:colOff>
      <xdr:row>40</xdr:row>
      <xdr:rowOff>0</xdr:rowOff>
    </xdr:from>
    <xdr:to>
      <xdr:col>10</xdr:col>
      <xdr:colOff>514350</xdr:colOff>
      <xdr:row>45</xdr:row>
      <xdr:rowOff>0</xdr:rowOff>
    </xdr:to>
    <xdr:cxnSp macro="">
      <xdr:nvCxnSpPr>
        <xdr:cNvPr id="20" name="74 Conector rect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7277100" y="7038975"/>
          <a:ext cx="0" cy="1857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285750</xdr:colOff>
      <xdr:row>40</xdr:row>
      <xdr:rowOff>0</xdr:rowOff>
    </xdr:from>
    <xdr:to>
      <xdr:col>12</xdr:col>
      <xdr:colOff>314325</xdr:colOff>
      <xdr:row>45</xdr:row>
      <xdr:rowOff>0</xdr:rowOff>
    </xdr:to>
    <xdr:cxnSp macro="">
      <xdr:nvCxnSpPr>
        <xdr:cNvPr id="21" name="76 Conector rect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8515350" y="7038975"/>
          <a:ext cx="28575" cy="1857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41</xdr:row>
      <xdr:rowOff>9525</xdr:rowOff>
    </xdr:from>
    <xdr:to>
      <xdr:col>14</xdr:col>
      <xdr:colOff>0</xdr:colOff>
      <xdr:row>41</xdr:row>
      <xdr:rowOff>19050</xdr:rowOff>
    </xdr:to>
    <xdr:cxnSp macro="">
      <xdr:nvCxnSpPr>
        <xdr:cNvPr id="22" name="83 Conector rect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V="1">
          <a:off x="6048375" y="7419975"/>
          <a:ext cx="36480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41</xdr:row>
      <xdr:rowOff>333375</xdr:rowOff>
    </xdr:from>
    <xdr:to>
      <xdr:col>13</xdr:col>
      <xdr:colOff>752475</xdr:colOff>
      <xdr:row>42</xdr:row>
      <xdr:rowOff>9525</xdr:rowOff>
    </xdr:to>
    <xdr:cxnSp macro="">
      <xdr:nvCxnSpPr>
        <xdr:cNvPr id="23" name="85 Conector recto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flipV="1">
          <a:off x="6029325" y="7743825"/>
          <a:ext cx="3667125" cy="47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9525</xdr:rowOff>
    </xdr:from>
    <xdr:to>
      <xdr:col>13</xdr:col>
      <xdr:colOff>752475</xdr:colOff>
      <xdr:row>43</xdr:row>
      <xdr:rowOff>9525</xdr:rowOff>
    </xdr:to>
    <xdr:cxnSp macro="">
      <xdr:nvCxnSpPr>
        <xdr:cNvPr id="24" name="87 Conector rect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6029325" y="8162925"/>
          <a:ext cx="3667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44</xdr:row>
      <xdr:rowOff>9525</xdr:rowOff>
    </xdr:from>
    <xdr:to>
      <xdr:col>14</xdr:col>
      <xdr:colOff>0</xdr:colOff>
      <xdr:row>44</xdr:row>
      <xdr:rowOff>9525</xdr:rowOff>
    </xdr:to>
    <xdr:cxnSp macro="">
      <xdr:nvCxnSpPr>
        <xdr:cNvPr id="25" name="89 Conector recto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6038850" y="8534400"/>
          <a:ext cx="3657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752475</xdr:colOff>
      <xdr:row>40</xdr:row>
      <xdr:rowOff>257175</xdr:rowOff>
    </xdr:from>
    <xdr:to>
      <xdr:col>15</xdr:col>
      <xdr:colOff>28575</xdr:colOff>
      <xdr:row>41</xdr:row>
      <xdr:rowOff>333377</xdr:rowOff>
    </xdr:to>
    <xdr:cxnSp macro="">
      <xdr:nvCxnSpPr>
        <xdr:cNvPr id="26" name="91 Conector recto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 flipV="1">
          <a:off x="9696450" y="7296150"/>
          <a:ext cx="762000" cy="4476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752475</xdr:colOff>
      <xdr:row>43</xdr:row>
      <xdr:rowOff>85725</xdr:rowOff>
    </xdr:from>
    <xdr:to>
      <xdr:col>15</xdr:col>
      <xdr:colOff>0</xdr:colOff>
      <xdr:row>44</xdr:row>
      <xdr:rowOff>104778</xdr:rowOff>
    </xdr:to>
    <xdr:cxnSp macro="">
      <xdr:nvCxnSpPr>
        <xdr:cNvPr id="27" name="33 Conector recto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 flipV="1">
          <a:off x="9696450" y="8239125"/>
          <a:ext cx="733425" cy="390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755993</xdr:colOff>
      <xdr:row>36</xdr:row>
      <xdr:rowOff>183429</xdr:rowOff>
    </xdr:from>
    <xdr:to>
      <xdr:col>9</xdr:col>
      <xdr:colOff>671317</xdr:colOff>
      <xdr:row>40</xdr:row>
      <xdr:rowOff>32190</xdr:rowOff>
    </xdr:to>
    <xdr:sp macro="" textlink="">
      <xdr:nvSpPr>
        <xdr:cNvPr id="28" name="17 Triángulo rectángulo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 rot="5564908">
          <a:off x="6101080" y="6471285"/>
          <a:ext cx="527050" cy="671195"/>
        </a:xfrm>
        <a:prstGeom prst="rtTriangle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HN" sz="1100"/>
        </a:p>
      </xdr:txBody>
    </xdr:sp>
    <xdr:clientData/>
  </xdr:twoCellAnchor>
  <xdr:twoCellAnchor>
    <xdr:from>
      <xdr:col>14</xdr:col>
      <xdr:colOff>66679</xdr:colOff>
      <xdr:row>43</xdr:row>
      <xdr:rowOff>314324</xdr:rowOff>
    </xdr:from>
    <xdr:to>
      <xdr:col>15</xdr:col>
      <xdr:colOff>9529</xdr:colOff>
      <xdr:row>45</xdr:row>
      <xdr:rowOff>9524</xdr:rowOff>
    </xdr:to>
    <xdr:sp macro="" textlink="">
      <xdr:nvSpPr>
        <xdr:cNvPr id="29" name="19 Triángulo rectángulo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 rot="16200000">
          <a:off x="9881870" y="8348345"/>
          <a:ext cx="438150" cy="676275"/>
        </a:xfrm>
        <a:prstGeom prst="rtTriangle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HN" sz="1100"/>
        </a:p>
      </xdr:txBody>
    </xdr:sp>
    <xdr:clientData/>
  </xdr:twoCellAnchor>
  <xdr:twoCellAnchor>
    <xdr:from>
      <xdr:col>13</xdr:col>
      <xdr:colOff>723900</xdr:colOff>
      <xdr:row>37</xdr:row>
      <xdr:rowOff>9528</xdr:rowOff>
    </xdr:from>
    <xdr:to>
      <xdr:col>14</xdr:col>
      <xdr:colOff>752474</xdr:colOff>
      <xdr:row>40</xdr:row>
      <xdr:rowOff>9526</xdr:rowOff>
    </xdr:to>
    <xdr:sp macro="" textlink="">
      <xdr:nvSpPr>
        <xdr:cNvPr id="30" name="20 Triángulo rectángulo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 rot="5400000">
          <a:off x="9810750" y="6429375"/>
          <a:ext cx="494665" cy="742950"/>
        </a:xfrm>
        <a:prstGeom prst="rtTriangle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HN" sz="1100"/>
        </a:p>
      </xdr:txBody>
    </xdr:sp>
    <xdr:clientData/>
  </xdr:twoCellAnchor>
  <xdr:twoCellAnchor>
    <xdr:from>
      <xdr:col>13</xdr:col>
      <xdr:colOff>704850</xdr:colOff>
      <xdr:row>39</xdr:row>
      <xdr:rowOff>14291</xdr:rowOff>
    </xdr:from>
    <xdr:to>
      <xdr:col>14</xdr:col>
      <xdr:colOff>209550</xdr:colOff>
      <xdr:row>39</xdr:row>
      <xdr:rowOff>19050</xdr:rowOff>
    </xdr:to>
    <xdr:cxnSp macro="">
      <xdr:nvCxnSpPr>
        <xdr:cNvPr id="31" name="23 Conector recto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>
          <a:off x="9667875" y="6881495"/>
          <a:ext cx="238125" cy="50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714375</xdr:colOff>
      <xdr:row>38</xdr:row>
      <xdr:rowOff>47625</xdr:rowOff>
    </xdr:from>
    <xdr:to>
      <xdr:col>14</xdr:col>
      <xdr:colOff>433387</xdr:colOff>
      <xdr:row>38</xdr:row>
      <xdr:rowOff>52391</xdr:rowOff>
    </xdr:to>
    <xdr:cxnSp macro="">
      <xdr:nvCxnSpPr>
        <xdr:cNvPr id="32" name="27 Conector recto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>
          <a:off x="9677400" y="6753225"/>
          <a:ext cx="452120" cy="44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609600</xdr:colOff>
      <xdr:row>40</xdr:row>
      <xdr:rowOff>85725</xdr:rowOff>
    </xdr:from>
    <xdr:ext cx="1543050" cy="280205"/>
    <xdr:sp macro="" textlink="">
      <xdr:nvSpPr>
        <xdr:cNvPr id="33" name="29 CuadroTexto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7372350" y="7124700"/>
          <a:ext cx="154305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HN" sz="1200" b="1">
              <a:solidFill>
                <a:schemeClr val="accent2">
                  <a:lumMod val="50000"/>
                </a:schemeClr>
              </a:solidFill>
            </a:rPr>
            <a:t>Ambiente de Control</a:t>
          </a:r>
        </a:p>
      </xdr:txBody>
    </xdr:sp>
    <xdr:clientData/>
  </xdr:oneCellAnchor>
  <xdr:oneCellAnchor>
    <xdr:from>
      <xdr:col>10</xdr:col>
      <xdr:colOff>638175</xdr:colOff>
      <xdr:row>41</xdr:row>
      <xdr:rowOff>66675</xdr:rowOff>
    </xdr:from>
    <xdr:ext cx="2252924" cy="280205"/>
    <xdr:sp macro="" textlink="">
      <xdr:nvSpPr>
        <xdr:cNvPr id="34" name="30 CuadroTexto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7400925" y="7477125"/>
          <a:ext cx="225234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HN" sz="1200" b="1">
              <a:solidFill>
                <a:schemeClr val="accent2">
                  <a:lumMod val="50000"/>
                </a:schemeClr>
              </a:solidFill>
            </a:rPr>
            <a:t>Evaluacion y </a:t>
          </a:r>
          <a:r>
            <a:rPr lang="es-HN" sz="1200" b="1" baseline="0">
              <a:solidFill>
                <a:schemeClr val="accent2">
                  <a:lumMod val="50000"/>
                </a:schemeClr>
              </a:solidFill>
            </a:rPr>
            <a:t> Gestion de Riesgos</a:t>
          </a:r>
          <a:endParaRPr lang="es-HN" sz="12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oneCellAnchor>
  <xdr:oneCellAnchor>
    <xdr:from>
      <xdr:col>10</xdr:col>
      <xdr:colOff>704850</xdr:colOff>
      <xdr:row>42</xdr:row>
      <xdr:rowOff>66675</xdr:rowOff>
    </xdr:from>
    <xdr:ext cx="1628907" cy="280205"/>
    <xdr:sp macro="" textlink="">
      <xdr:nvSpPr>
        <xdr:cNvPr id="35" name="35 CuadroTexto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7467600" y="7848600"/>
          <a:ext cx="162877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HN" sz="1200" b="1">
              <a:solidFill>
                <a:schemeClr val="accent2">
                  <a:lumMod val="50000"/>
                </a:schemeClr>
              </a:solidFill>
            </a:rPr>
            <a:t>Actividades de Control</a:t>
          </a:r>
        </a:p>
      </xdr:txBody>
    </xdr:sp>
    <xdr:clientData/>
  </xdr:oneCellAnchor>
  <xdr:oneCellAnchor>
    <xdr:from>
      <xdr:col>10</xdr:col>
      <xdr:colOff>685800</xdr:colOff>
      <xdr:row>43</xdr:row>
      <xdr:rowOff>28575</xdr:rowOff>
    </xdr:from>
    <xdr:ext cx="2005549" cy="280205"/>
    <xdr:sp macro="" textlink="">
      <xdr:nvSpPr>
        <xdr:cNvPr id="36" name="36 CuadroTexto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7448550" y="8181975"/>
          <a:ext cx="200533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HN" sz="1200" b="1">
              <a:solidFill>
                <a:schemeClr val="accent2">
                  <a:lumMod val="50000"/>
                </a:schemeClr>
              </a:solidFill>
            </a:rPr>
            <a:t>Informacion y Comunicacion</a:t>
          </a:r>
        </a:p>
      </xdr:txBody>
    </xdr:sp>
    <xdr:clientData/>
  </xdr:oneCellAnchor>
  <xdr:oneCellAnchor>
    <xdr:from>
      <xdr:col>10</xdr:col>
      <xdr:colOff>742950</xdr:colOff>
      <xdr:row>44</xdr:row>
      <xdr:rowOff>76200</xdr:rowOff>
    </xdr:from>
    <xdr:ext cx="1760803" cy="280205"/>
    <xdr:sp macro="" textlink="">
      <xdr:nvSpPr>
        <xdr:cNvPr id="37" name="37 CuadroTexto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7496175" y="8601075"/>
          <a:ext cx="176022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HN" sz="1200" b="1">
              <a:solidFill>
                <a:schemeClr val="accent2">
                  <a:lumMod val="50000"/>
                </a:schemeClr>
              </a:solidFill>
            </a:rPr>
            <a:t>Supervision y Monitoreo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9"/>
  <sheetViews>
    <sheetView topLeftCell="A7" zoomScale="79" zoomScaleNormal="79" workbookViewId="0">
      <selection activeCell="C19" sqref="C19"/>
    </sheetView>
  </sheetViews>
  <sheetFormatPr baseColWidth="10" defaultColWidth="11.42578125" defaultRowHeight="12.75"/>
  <cols>
    <col min="1" max="1" width="4.5703125" style="1" customWidth="1"/>
    <col min="2" max="2" width="51.7109375" style="1" customWidth="1"/>
    <col min="3" max="3" width="98.5703125" style="1" customWidth="1"/>
    <col min="4" max="4" width="8.85546875" style="1" customWidth="1"/>
    <col min="5" max="5" width="6.140625" style="1" customWidth="1"/>
    <col min="6" max="6" width="5.42578125" style="1" customWidth="1"/>
    <col min="7" max="9" width="7.140625" style="1" customWidth="1"/>
    <col min="10" max="10" width="6.140625" style="1" customWidth="1"/>
    <col min="11" max="11" width="6.5703125" style="1" customWidth="1"/>
    <col min="12" max="12" width="6.28515625" style="1" customWidth="1"/>
    <col min="13" max="13" width="7.85546875" style="1" customWidth="1"/>
    <col min="14" max="14" width="8" style="1" customWidth="1"/>
    <col min="15" max="15" width="6.140625" style="1" customWidth="1"/>
    <col min="16" max="16" width="8" style="1" customWidth="1"/>
    <col min="17" max="23" width="6.42578125" style="1" customWidth="1"/>
    <col min="24" max="24" width="5.7109375" style="1" customWidth="1"/>
    <col min="25" max="25" width="5.85546875" style="1" customWidth="1"/>
    <col min="26" max="27" width="6.42578125" style="1" customWidth="1"/>
    <col min="28" max="31" width="6.42578125" style="1" hidden="1" customWidth="1"/>
    <col min="32" max="37" width="6.42578125" style="1" customWidth="1"/>
    <col min="38" max="38" width="11.5703125" style="1" customWidth="1"/>
    <col min="39" max="39" width="5.28515625" style="1" customWidth="1"/>
    <col min="40" max="16384" width="11.42578125" style="1"/>
  </cols>
  <sheetData>
    <row r="1" spans="1:39" ht="15.75">
      <c r="B1" s="119" t="s">
        <v>0</v>
      </c>
      <c r="C1" s="119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</row>
    <row r="2" spans="1:39" ht="15.75">
      <c r="B2" s="120" t="s">
        <v>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</row>
    <row r="3" spans="1:39">
      <c r="A3" s="87"/>
      <c r="B3" s="88" t="s">
        <v>2</v>
      </c>
      <c r="C3" s="89" t="s">
        <v>3</v>
      </c>
      <c r="D3" s="121" t="s">
        <v>4</v>
      </c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17" t="s">
        <v>5</v>
      </c>
    </row>
    <row r="4" spans="1:39">
      <c r="A4" s="90"/>
      <c r="B4" s="90" t="s">
        <v>6</v>
      </c>
      <c r="C4" s="91" t="s">
        <v>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117"/>
    </row>
    <row r="5" spans="1:39">
      <c r="A5" s="90"/>
      <c r="B5" s="90" t="s">
        <v>7</v>
      </c>
      <c r="C5" s="91" t="s">
        <v>8</v>
      </c>
      <c r="D5" s="92">
        <v>1</v>
      </c>
      <c r="E5" s="92">
        <f>D5+1</f>
        <v>2</v>
      </c>
      <c r="F5" s="92">
        <f t="shared" ref="F5:V5" si="0">E5+1</f>
        <v>3</v>
      </c>
      <c r="G5" s="92">
        <f t="shared" si="0"/>
        <v>4</v>
      </c>
      <c r="H5" s="92">
        <f t="shared" si="0"/>
        <v>5</v>
      </c>
      <c r="I5" s="92">
        <f t="shared" si="0"/>
        <v>6</v>
      </c>
      <c r="J5" s="92">
        <f t="shared" si="0"/>
        <v>7</v>
      </c>
      <c r="K5" s="92">
        <f t="shared" si="0"/>
        <v>8</v>
      </c>
      <c r="L5" s="92">
        <f t="shared" si="0"/>
        <v>9</v>
      </c>
      <c r="M5" s="92">
        <f t="shared" si="0"/>
        <v>10</v>
      </c>
      <c r="N5" s="92">
        <f t="shared" si="0"/>
        <v>11</v>
      </c>
      <c r="O5" s="92">
        <f t="shared" si="0"/>
        <v>12</v>
      </c>
      <c r="P5" s="92">
        <f t="shared" si="0"/>
        <v>13</v>
      </c>
      <c r="Q5" s="92">
        <f t="shared" si="0"/>
        <v>14</v>
      </c>
      <c r="R5" s="92">
        <f t="shared" si="0"/>
        <v>15</v>
      </c>
      <c r="S5" s="92">
        <f t="shared" si="0"/>
        <v>16</v>
      </c>
      <c r="T5" s="92">
        <f t="shared" ref="T5" si="1">S5+1</f>
        <v>17</v>
      </c>
      <c r="U5" s="92">
        <f t="shared" ref="U5" si="2">T5+1</f>
        <v>18</v>
      </c>
      <c r="V5" s="92">
        <f t="shared" si="0"/>
        <v>19</v>
      </c>
      <c r="W5" s="92">
        <f t="shared" ref="W5" si="3">V5+1</f>
        <v>20</v>
      </c>
      <c r="X5" s="92">
        <f t="shared" ref="X5" si="4">W5+1</f>
        <v>21</v>
      </c>
      <c r="Y5" s="92">
        <f t="shared" ref="Y5" si="5">X5+1</f>
        <v>22</v>
      </c>
      <c r="Z5" s="92">
        <f t="shared" ref="Z5" si="6">Y5+1</f>
        <v>23</v>
      </c>
      <c r="AA5" s="92">
        <v>24</v>
      </c>
      <c r="AB5" s="92">
        <v>26</v>
      </c>
      <c r="AC5" s="92">
        <v>27</v>
      </c>
      <c r="AD5" s="92">
        <v>28</v>
      </c>
      <c r="AE5" s="92">
        <v>29</v>
      </c>
      <c r="AF5" s="92">
        <v>25</v>
      </c>
      <c r="AG5" s="92">
        <v>26</v>
      </c>
      <c r="AH5" s="92">
        <v>27</v>
      </c>
      <c r="AI5" s="92">
        <v>28</v>
      </c>
      <c r="AJ5" s="92">
        <v>29</v>
      </c>
      <c r="AK5" s="92">
        <v>30</v>
      </c>
      <c r="AL5" s="117"/>
    </row>
    <row r="6" spans="1:39" ht="15">
      <c r="A6" s="93">
        <v>1.1000000000000001</v>
      </c>
      <c r="B6" s="94" t="s">
        <v>9</v>
      </c>
      <c r="C6" s="95" t="s">
        <v>10</v>
      </c>
      <c r="D6" s="96" t="s">
        <v>11</v>
      </c>
      <c r="E6" s="96" t="s">
        <v>12</v>
      </c>
      <c r="F6" s="96" t="s">
        <v>13</v>
      </c>
      <c r="G6" s="96" t="s">
        <v>14</v>
      </c>
      <c r="H6" s="96" t="s">
        <v>15</v>
      </c>
      <c r="I6" s="96" t="s">
        <v>16</v>
      </c>
      <c r="J6" s="55">
        <v>3</v>
      </c>
      <c r="K6" s="96" t="s">
        <v>17</v>
      </c>
      <c r="L6" s="96" t="s">
        <v>18</v>
      </c>
      <c r="M6" s="96" t="s">
        <v>19</v>
      </c>
      <c r="N6" s="96" t="s">
        <v>20</v>
      </c>
      <c r="O6" s="96" t="s">
        <v>13</v>
      </c>
      <c r="P6" s="96" t="s">
        <v>15</v>
      </c>
      <c r="Q6" s="96" t="s">
        <v>21</v>
      </c>
      <c r="R6" s="96" t="s">
        <v>22</v>
      </c>
      <c r="S6" s="55">
        <v>1</v>
      </c>
      <c r="T6" s="96" t="s">
        <v>23</v>
      </c>
      <c r="U6" s="55">
        <v>2</v>
      </c>
      <c r="V6" s="114" t="s">
        <v>24</v>
      </c>
      <c r="W6" s="96" t="s">
        <v>25</v>
      </c>
      <c r="X6" s="55">
        <v>1</v>
      </c>
      <c r="Y6" s="55">
        <v>3</v>
      </c>
      <c r="Z6" s="96" t="s">
        <v>13</v>
      </c>
      <c r="AA6" s="96" t="s">
        <v>14</v>
      </c>
      <c r="AB6" s="55"/>
      <c r="AC6" s="55"/>
      <c r="AD6" s="55"/>
      <c r="AE6" s="55"/>
      <c r="AF6" s="96" t="s">
        <v>22</v>
      </c>
      <c r="AG6" s="55">
        <v>1</v>
      </c>
      <c r="AH6" s="96" t="s">
        <v>23</v>
      </c>
      <c r="AI6" s="55">
        <v>2</v>
      </c>
      <c r="AJ6" s="114" t="s">
        <v>24</v>
      </c>
      <c r="AK6" s="96" t="s">
        <v>25</v>
      </c>
      <c r="AL6" s="118">
        <f>AVERAGE(D6:AK6)</f>
        <v>1.8571428571428572</v>
      </c>
      <c r="AM6" s="86"/>
    </row>
    <row r="7" spans="1:39" ht="15">
      <c r="A7" s="93">
        <v>1.2</v>
      </c>
      <c r="B7" s="94" t="s">
        <v>26</v>
      </c>
      <c r="C7" s="95" t="s">
        <v>27</v>
      </c>
      <c r="D7" s="96">
        <v>1</v>
      </c>
      <c r="E7" s="96" t="s">
        <v>28</v>
      </c>
      <c r="F7" s="96" t="s">
        <v>29</v>
      </c>
      <c r="G7" s="96" t="s">
        <v>30</v>
      </c>
      <c r="H7" s="96" t="s">
        <v>31</v>
      </c>
      <c r="I7" s="55">
        <v>2</v>
      </c>
      <c r="J7" s="96" t="s">
        <v>32</v>
      </c>
      <c r="K7" s="55">
        <v>5</v>
      </c>
      <c r="L7" s="96" t="s">
        <v>33</v>
      </c>
      <c r="M7" s="96" t="s">
        <v>33</v>
      </c>
      <c r="N7" s="96" t="s">
        <v>34</v>
      </c>
      <c r="O7" s="96" t="s">
        <v>33</v>
      </c>
      <c r="P7" s="96" t="s">
        <v>35</v>
      </c>
      <c r="Q7" s="96" t="s">
        <v>36</v>
      </c>
      <c r="R7" s="96" t="s">
        <v>37</v>
      </c>
      <c r="S7" s="96" t="s">
        <v>38</v>
      </c>
      <c r="T7" s="96" t="s">
        <v>39</v>
      </c>
      <c r="U7" s="96" t="s">
        <v>40</v>
      </c>
      <c r="V7" s="114" t="s">
        <v>41</v>
      </c>
      <c r="W7" s="55">
        <v>2</v>
      </c>
      <c r="X7" s="96" t="s">
        <v>38</v>
      </c>
      <c r="Y7" s="96" t="s">
        <v>32</v>
      </c>
      <c r="Z7" s="96" t="s">
        <v>29</v>
      </c>
      <c r="AA7" s="96" t="s">
        <v>30</v>
      </c>
      <c r="AB7" s="55"/>
      <c r="AC7" s="55"/>
      <c r="AD7" s="55"/>
      <c r="AE7" s="55"/>
      <c r="AF7" s="96" t="s">
        <v>37</v>
      </c>
      <c r="AG7" s="96" t="s">
        <v>38</v>
      </c>
      <c r="AH7" s="96" t="s">
        <v>39</v>
      </c>
      <c r="AI7" s="96" t="s">
        <v>40</v>
      </c>
      <c r="AJ7" s="114" t="s">
        <v>41</v>
      </c>
      <c r="AK7" s="55">
        <v>2</v>
      </c>
      <c r="AL7" s="118">
        <f t="shared" ref="AL7:AL38" si="7">AVERAGE(D7:AK7)</f>
        <v>2.4</v>
      </c>
      <c r="AM7" s="86"/>
    </row>
    <row r="8" spans="1:39" ht="12.75" customHeight="1">
      <c r="A8" s="93">
        <v>1.3</v>
      </c>
      <c r="B8" s="48" t="s">
        <v>42</v>
      </c>
      <c r="C8" s="95" t="s">
        <v>43</v>
      </c>
      <c r="D8" s="96" t="s">
        <v>44</v>
      </c>
      <c r="E8" s="96" t="s">
        <v>45</v>
      </c>
      <c r="F8" s="96" t="s">
        <v>44</v>
      </c>
      <c r="G8" s="55">
        <v>3</v>
      </c>
      <c r="H8" s="96" t="s">
        <v>46</v>
      </c>
      <c r="I8" s="96" t="s">
        <v>47</v>
      </c>
      <c r="J8" s="96" t="s">
        <v>48</v>
      </c>
      <c r="K8" s="96" t="s">
        <v>47</v>
      </c>
      <c r="L8" s="96" t="s">
        <v>49</v>
      </c>
      <c r="M8" s="96" t="s">
        <v>50</v>
      </c>
      <c r="N8" s="96" t="s">
        <v>51</v>
      </c>
      <c r="O8" s="55">
        <v>4</v>
      </c>
      <c r="P8" s="96" t="s">
        <v>52</v>
      </c>
      <c r="Q8" s="96" t="s">
        <v>53</v>
      </c>
      <c r="R8" s="96" t="s">
        <v>54</v>
      </c>
      <c r="S8" s="55">
        <v>1</v>
      </c>
      <c r="T8" s="96" t="s">
        <v>55</v>
      </c>
      <c r="U8" s="96" t="s">
        <v>32</v>
      </c>
      <c r="V8" s="114" t="s">
        <v>56</v>
      </c>
      <c r="W8" s="96" t="s">
        <v>57</v>
      </c>
      <c r="X8" s="55">
        <v>1</v>
      </c>
      <c r="Y8" s="96" t="s">
        <v>48</v>
      </c>
      <c r="Z8" s="96" t="s">
        <v>44</v>
      </c>
      <c r="AA8" s="55">
        <v>3</v>
      </c>
      <c r="AB8" s="55"/>
      <c r="AC8" s="55"/>
      <c r="AD8" s="55"/>
      <c r="AE8" s="55"/>
      <c r="AF8" s="96" t="s">
        <v>54</v>
      </c>
      <c r="AG8" s="55">
        <v>1</v>
      </c>
      <c r="AH8" s="96" t="s">
        <v>55</v>
      </c>
      <c r="AI8" s="96" t="s">
        <v>32</v>
      </c>
      <c r="AJ8" s="114" t="s">
        <v>56</v>
      </c>
      <c r="AK8" s="96" t="s">
        <v>57</v>
      </c>
      <c r="AL8" s="118">
        <f t="shared" si="7"/>
        <v>2.1666666666666665</v>
      </c>
      <c r="AM8" s="86"/>
    </row>
    <row r="9" spans="1:39" ht="15">
      <c r="A9" s="93">
        <v>1.4</v>
      </c>
      <c r="B9" s="94" t="s">
        <v>58</v>
      </c>
      <c r="C9" s="95" t="s">
        <v>59</v>
      </c>
      <c r="D9" s="96" t="s">
        <v>60</v>
      </c>
      <c r="E9" s="96" t="s">
        <v>61</v>
      </c>
      <c r="F9" s="55">
        <v>4</v>
      </c>
      <c r="G9" s="55">
        <v>3</v>
      </c>
      <c r="H9" s="96" t="s">
        <v>62</v>
      </c>
      <c r="I9" s="96" t="s">
        <v>63</v>
      </c>
      <c r="J9" s="96" t="s">
        <v>64</v>
      </c>
      <c r="K9" s="96" t="s">
        <v>65</v>
      </c>
      <c r="L9" s="55">
        <v>4</v>
      </c>
      <c r="M9" s="96" t="s">
        <v>61</v>
      </c>
      <c r="N9" s="96" t="s">
        <v>66</v>
      </c>
      <c r="O9" s="96" t="s">
        <v>67</v>
      </c>
      <c r="P9" s="96" t="s">
        <v>68</v>
      </c>
      <c r="Q9" s="96" t="s">
        <v>69</v>
      </c>
      <c r="R9" s="96" t="s">
        <v>40</v>
      </c>
      <c r="S9" s="96" t="s">
        <v>70</v>
      </c>
      <c r="T9" s="96" t="s">
        <v>71</v>
      </c>
      <c r="U9" s="96" t="s">
        <v>72</v>
      </c>
      <c r="V9" s="115">
        <v>4</v>
      </c>
      <c r="W9" s="96" t="s">
        <v>73</v>
      </c>
      <c r="X9" s="96" t="s">
        <v>70</v>
      </c>
      <c r="Y9" s="96" t="s">
        <v>64</v>
      </c>
      <c r="Z9" s="55">
        <v>4</v>
      </c>
      <c r="AA9" s="55">
        <v>3</v>
      </c>
      <c r="AB9" s="55"/>
      <c r="AC9" s="55"/>
      <c r="AD9" s="55"/>
      <c r="AE9" s="55"/>
      <c r="AF9" s="96" t="s">
        <v>40</v>
      </c>
      <c r="AG9" s="96" t="s">
        <v>70</v>
      </c>
      <c r="AH9" s="96" t="s">
        <v>71</v>
      </c>
      <c r="AI9" s="96" t="s">
        <v>72</v>
      </c>
      <c r="AJ9" s="115">
        <v>4</v>
      </c>
      <c r="AK9" s="96" t="s">
        <v>73</v>
      </c>
      <c r="AL9" s="118">
        <f t="shared" si="7"/>
        <v>3.7142857142857144</v>
      </c>
      <c r="AM9" s="86"/>
    </row>
    <row r="10" spans="1:39" ht="15">
      <c r="A10" s="93">
        <v>1.5</v>
      </c>
      <c r="B10" s="94" t="s">
        <v>74</v>
      </c>
      <c r="C10" s="95" t="s">
        <v>75</v>
      </c>
      <c r="D10" s="96" t="s">
        <v>76</v>
      </c>
      <c r="E10" s="55">
        <v>1</v>
      </c>
      <c r="F10" s="96" t="s">
        <v>77</v>
      </c>
      <c r="G10" s="96" t="s">
        <v>78</v>
      </c>
      <c r="H10" s="96" t="s">
        <v>79</v>
      </c>
      <c r="I10" s="55">
        <v>2</v>
      </c>
      <c r="J10" s="96" t="s">
        <v>80</v>
      </c>
      <c r="K10" s="96" t="s">
        <v>81</v>
      </c>
      <c r="L10" s="55">
        <v>3</v>
      </c>
      <c r="M10" s="96" t="s">
        <v>82</v>
      </c>
      <c r="N10" s="96" t="s">
        <v>83</v>
      </c>
      <c r="O10" s="55">
        <v>3</v>
      </c>
      <c r="P10" s="96" t="s">
        <v>84</v>
      </c>
      <c r="Q10" s="96" t="s">
        <v>85</v>
      </c>
      <c r="R10" s="96" t="s">
        <v>86</v>
      </c>
      <c r="S10" s="96" t="s">
        <v>87</v>
      </c>
      <c r="T10" s="96" t="s">
        <v>77</v>
      </c>
      <c r="U10" s="55">
        <v>2</v>
      </c>
      <c r="V10" s="114" t="s">
        <v>88</v>
      </c>
      <c r="W10" s="96" t="s">
        <v>89</v>
      </c>
      <c r="X10" s="96" t="s">
        <v>87</v>
      </c>
      <c r="Y10" s="96" t="s">
        <v>80</v>
      </c>
      <c r="Z10" s="96" t="s">
        <v>77</v>
      </c>
      <c r="AA10" s="96" t="s">
        <v>78</v>
      </c>
      <c r="AB10" s="55"/>
      <c r="AC10" s="55"/>
      <c r="AD10" s="55"/>
      <c r="AE10" s="55"/>
      <c r="AF10" s="96" t="s">
        <v>86</v>
      </c>
      <c r="AG10" s="96" t="s">
        <v>87</v>
      </c>
      <c r="AH10" s="96" t="s">
        <v>77</v>
      </c>
      <c r="AI10" s="55">
        <v>2</v>
      </c>
      <c r="AJ10" s="114" t="s">
        <v>88</v>
      </c>
      <c r="AK10" s="96" t="s">
        <v>89</v>
      </c>
      <c r="AL10" s="118">
        <f t="shared" si="7"/>
        <v>2.1666666666666665</v>
      </c>
      <c r="AM10" s="86"/>
    </row>
    <row r="11" spans="1:39" ht="15">
      <c r="A11" s="93">
        <v>1.6</v>
      </c>
      <c r="B11" s="94" t="s">
        <v>90</v>
      </c>
      <c r="C11" s="97"/>
      <c r="D11" s="96">
        <v>3</v>
      </c>
      <c r="E11" s="55">
        <v>2</v>
      </c>
      <c r="F11" s="96" t="s">
        <v>77</v>
      </c>
      <c r="G11" s="96" t="s">
        <v>78</v>
      </c>
      <c r="H11" s="96" t="s">
        <v>91</v>
      </c>
      <c r="I11" s="55">
        <v>3</v>
      </c>
      <c r="J11" s="96" t="s">
        <v>92</v>
      </c>
      <c r="K11" s="96" t="s">
        <v>40</v>
      </c>
      <c r="L11" s="96" t="s">
        <v>93</v>
      </c>
      <c r="M11" s="96" t="s">
        <v>50</v>
      </c>
      <c r="N11" s="96" t="s">
        <v>66</v>
      </c>
      <c r="O11" s="55">
        <v>3</v>
      </c>
      <c r="P11" s="96" t="s">
        <v>94</v>
      </c>
      <c r="Q11" s="55">
        <v>2</v>
      </c>
      <c r="R11" s="96" t="s">
        <v>81</v>
      </c>
      <c r="S11" s="96" t="s">
        <v>25</v>
      </c>
      <c r="T11" s="96" t="s">
        <v>95</v>
      </c>
      <c r="U11" s="96" t="s">
        <v>96</v>
      </c>
      <c r="V11" s="96" t="s">
        <v>83</v>
      </c>
      <c r="W11" s="96" t="s">
        <v>47</v>
      </c>
      <c r="X11" s="96" t="s">
        <v>25</v>
      </c>
      <c r="Y11" s="96" t="s">
        <v>92</v>
      </c>
      <c r="Z11" s="96" t="s">
        <v>77</v>
      </c>
      <c r="AA11" s="96" t="s">
        <v>78</v>
      </c>
      <c r="AB11" s="55"/>
      <c r="AC11" s="55"/>
      <c r="AD11" s="55"/>
      <c r="AE11" s="55"/>
      <c r="AF11" s="96" t="s">
        <v>81</v>
      </c>
      <c r="AG11" s="96" t="s">
        <v>25</v>
      </c>
      <c r="AH11" s="96" t="s">
        <v>95</v>
      </c>
      <c r="AI11" s="96" t="s">
        <v>96</v>
      </c>
      <c r="AJ11" s="96" t="s">
        <v>83</v>
      </c>
      <c r="AK11" s="96" t="s">
        <v>47</v>
      </c>
      <c r="AL11" s="118">
        <f t="shared" si="7"/>
        <v>2.6</v>
      </c>
      <c r="AM11" s="86"/>
    </row>
    <row r="12" spans="1:39" ht="15">
      <c r="A12" s="93">
        <v>1.7</v>
      </c>
      <c r="B12" s="94" t="s">
        <v>97</v>
      </c>
      <c r="C12" s="97"/>
      <c r="D12" s="55" t="s">
        <v>85</v>
      </c>
      <c r="E12" s="96" t="s">
        <v>52</v>
      </c>
      <c r="F12" s="96" t="s">
        <v>98</v>
      </c>
      <c r="G12" s="96" t="s">
        <v>65</v>
      </c>
      <c r="H12" s="55">
        <v>5</v>
      </c>
      <c r="I12" s="96" t="s">
        <v>93</v>
      </c>
      <c r="J12" s="96" t="s">
        <v>99</v>
      </c>
      <c r="K12" s="96" t="s">
        <v>81</v>
      </c>
      <c r="L12" s="96" t="s">
        <v>93</v>
      </c>
      <c r="M12" s="96" t="s">
        <v>50</v>
      </c>
      <c r="N12" s="96" t="s">
        <v>66</v>
      </c>
      <c r="O12" s="96" t="s">
        <v>93</v>
      </c>
      <c r="P12" s="96" t="s">
        <v>94</v>
      </c>
      <c r="Q12" s="55">
        <v>1</v>
      </c>
      <c r="R12" s="55">
        <v>2</v>
      </c>
      <c r="S12" s="55">
        <v>2</v>
      </c>
      <c r="T12" s="55">
        <v>3</v>
      </c>
      <c r="U12" s="55">
        <v>2</v>
      </c>
      <c r="V12" s="114" t="s">
        <v>83</v>
      </c>
      <c r="W12" s="96" t="s">
        <v>47</v>
      </c>
      <c r="X12" s="55">
        <v>2</v>
      </c>
      <c r="Y12" s="96" t="s">
        <v>99</v>
      </c>
      <c r="Z12" s="96" t="s">
        <v>98</v>
      </c>
      <c r="AA12" s="96" t="s">
        <v>65</v>
      </c>
      <c r="AB12" s="55"/>
      <c r="AC12" s="55"/>
      <c r="AD12" s="55"/>
      <c r="AE12" s="55"/>
      <c r="AF12" s="55">
        <v>2</v>
      </c>
      <c r="AG12" s="55">
        <v>2</v>
      </c>
      <c r="AH12" s="55">
        <v>3</v>
      </c>
      <c r="AI12" s="55">
        <v>2</v>
      </c>
      <c r="AJ12" s="114" t="s">
        <v>83</v>
      </c>
      <c r="AK12" s="96" t="s">
        <v>47</v>
      </c>
      <c r="AL12" s="118">
        <f t="shared" si="7"/>
        <v>2.3636363636363638</v>
      </c>
      <c r="AM12" s="86"/>
    </row>
    <row r="13" spans="1:39" ht="15">
      <c r="A13" s="90"/>
      <c r="B13" s="98" t="s">
        <v>100</v>
      </c>
      <c r="C13" s="99" t="s">
        <v>100</v>
      </c>
      <c r="D13" s="55"/>
      <c r="E13" s="96"/>
      <c r="F13" s="96"/>
      <c r="G13" s="96"/>
      <c r="H13" s="55"/>
      <c r="I13" s="96"/>
      <c r="J13" s="96"/>
      <c r="K13" s="96"/>
      <c r="L13" s="96"/>
      <c r="M13" s="96"/>
      <c r="N13" s="96"/>
      <c r="O13" s="96"/>
      <c r="P13" s="96"/>
      <c r="Q13" s="55"/>
      <c r="R13" s="55"/>
      <c r="S13" s="55"/>
      <c r="T13" s="55"/>
      <c r="U13" s="55"/>
      <c r="V13" s="114"/>
      <c r="W13" s="96"/>
      <c r="X13" s="55"/>
      <c r="Y13" s="96"/>
      <c r="Z13" s="96"/>
      <c r="AA13" s="96"/>
      <c r="AB13" s="55"/>
      <c r="AC13" s="55"/>
      <c r="AD13" s="55"/>
      <c r="AE13" s="55"/>
      <c r="AF13" s="55"/>
      <c r="AG13" s="55"/>
      <c r="AH13" s="55"/>
      <c r="AI13" s="55"/>
      <c r="AJ13" s="114"/>
      <c r="AK13" s="96"/>
      <c r="AL13" s="118"/>
      <c r="AM13" s="86"/>
    </row>
    <row r="14" spans="1:39">
      <c r="A14" s="90"/>
      <c r="B14" s="100" t="s">
        <v>101</v>
      </c>
      <c r="C14" s="101" t="s">
        <v>8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118"/>
      <c r="AM14" s="86"/>
    </row>
    <row r="15" spans="1:39" ht="15">
      <c r="A15" s="93">
        <v>2.1</v>
      </c>
      <c r="B15" s="94" t="s">
        <v>102</v>
      </c>
      <c r="C15" s="95" t="s">
        <v>103</v>
      </c>
      <c r="D15" s="55" t="s">
        <v>104</v>
      </c>
      <c r="E15" s="96" t="s">
        <v>33</v>
      </c>
      <c r="F15" s="55">
        <v>3</v>
      </c>
      <c r="G15" s="96" t="s">
        <v>38</v>
      </c>
      <c r="H15" s="96" t="s">
        <v>46</v>
      </c>
      <c r="I15" s="96" t="s">
        <v>40</v>
      </c>
      <c r="J15" s="96" t="s">
        <v>46</v>
      </c>
      <c r="K15" s="96" t="s">
        <v>40</v>
      </c>
      <c r="L15" s="96" t="s">
        <v>105</v>
      </c>
      <c r="M15" s="96" t="s">
        <v>106</v>
      </c>
      <c r="N15" s="96" t="s">
        <v>70</v>
      </c>
      <c r="O15" s="96" t="s">
        <v>40</v>
      </c>
      <c r="P15" s="55">
        <v>1</v>
      </c>
      <c r="Q15" s="96" t="s">
        <v>107</v>
      </c>
      <c r="R15" s="96" t="s">
        <v>37</v>
      </c>
      <c r="S15" s="96" t="s">
        <v>108</v>
      </c>
      <c r="T15" s="96" t="s">
        <v>109</v>
      </c>
      <c r="U15" s="55">
        <v>2</v>
      </c>
      <c r="V15" s="96" t="s">
        <v>110</v>
      </c>
      <c r="W15" s="96" t="s">
        <v>38</v>
      </c>
      <c r="X15" s="96" t="s">
        <v>108</v>
      </c>
      <c r="Y15" s="96" t="s">
        <v>46</v>
      </c>
      <c r="Z15" s="55">
        <v>3</v>
      </c>
      <c r="AA15" s="96" t="s">
        <v>38</v>
      </c>
      <c r="AB15" s="55"/>
      <c r="AC15" s="55"/>
      <c r="AD15" s="55"/>
      <c r="AE15" s="55"/>
      <c r="AF15" s="96" t="s">
        <v>37</v>
      </c>
      <c r="AG15" s="96" t="s">
        <v>108</v>
      </c>
      <c r="AH15" s="96" t="s">
        <v>109</v>
      </c>
      <c r="AI15" s="55">
        <v>2</v>
      </c>
      <c r="AJ15" s="96" t="s">
        <v>110</v>
      </c>
      <c r="AK15" s="96" t="s">
        <v>38</v>
      </c>
      <c r="AL15" s="118">
        <f t="shared" si="7"/>
        <v>2.2000000000000002</v>
      </c>
      <c r="AM15" s="86"/>
    </row>
    <row r="16" spans="1:39" ht="15">
      <c r="A16" s="93">
        <v>2.2000000000000002</v>
      </c>
      <c r="B16" s="94" t="s">
        <v>111</v>
      </c>
      <c r="C16" s="95" t="s">
        <v>112</v>
      </c>
      <c r="D16" s="55">
        <v>1</v>
      </c>
      <c r="E16" s="96" t="s">
        <v>85</v>
      </c>
      <c r="F16" s="96" t="s">
        <v>98</v>
      </c>
      <c r="G16" s="96" t="s">
        <v>113</v>
      </c>
      <c r="H16" s="96" t="s">
        <v>114</v>
      </c>
      <c r="I16" s="96" t="s">
        <v>93</v>
      </c>
      <c r="J16" s="96" t="s">
        <v>98</v>
      </c>
      <c r="K16" s="96" t="s">
        <v>49</v>
      </c>
      <c r="L16" s="55">
        <v>3</v>
      </c>
      <c r="M16" s="55">
        <v>4</v>
      </c>
      <c r="N16" s="96" t="s">
        <v>66</v>
      </c>
      <c r="O16" s="96" t="s">
        <v>115</v>
      </c>
      <c r="P16" s="55">
        <v>1</v>
      </c>
      <c r="Q16" s="55">
        <v>4.7</v>
      </c>
      <c r="R16" s="96" t="s">
        <v>66</v>
      </c>
      <c r="S16" s="96" t="s">
        <v>34</v>
      </c>
      <c r="T16" s="96" t="s">
        <v>113</v>
      </c>
      <c r="U16" s="96" t="s">
        <v>105</v>
      </c>
      <c r="V16" s="96" t="s">
        <v>65</v>
      </c>
      <c r="W16" s="96" t="s">
        <v>40</v>
      </c>
      <c r="X16" s="96" t="s">
        <v>34</v>
      </c>
      <c r="Y16" s="96" t="s">
        <v>98</v>
      </c>
      <c r="Z16" s="96" t="s">
        <v>98</v>
      </c>
      <c r="AA16" s="96" t="s">
        <v>113</v>
      </c>
      <c r="AB16" s="55"/>
      <c r="AC16" s="55"/>
      <c r="AD16" s="55"/>
      <c r="AE16" s="55"/>
      <c r="AF16" s="96" t="s">
        <v>66</v>
      </c>
      <c r="AG16" s="96" t="s">
        <v>34</v>
      </c>
      <c r="AH16" s="96" t="s">
        <v>113</v>
      </c>
      <c r="AI16" s="96" t="s">
        <v>105</v>
      </c>
      <c r="AJ16" s="96" t="s">
        <v>65</v>
      </c>
      <c r="AK16" s="96" t="s">
        <v>40</v>
      </c>
      <c r="AL16" s="118">
        <f t="shared" si="7"/>
        <v>2.7399999999999998</v>
      </c>
      <c r="AM16" s="86"/>
    </row>
    <row r="17" spans="1:39" ht="15">
      <c r="A17" s="93">
        <v>2.2999999999999998</v>
      </c>
      <c r="B17" s="94" t="s">
        <v>116</v>
      </c>
      <c r="C17" s="95" t="s">
        <v>117</v>
      </c>
      <c r="D17" s="55" t="s">
        <v>95</v>
      </c>
      <c r="E17" s="55">
        <v>2</v>
      </c>
      <c r="F17" s="55">
        <v>1</v>
      </c>
      <c r="G17" s="96" t="s">
        <v>93</v>
      </c>
      <c r="H17" s="55">
        <v>5</v>
      </c>
      <c r="I17" s="96" t="s">
        <v>33</v>
      </c>
      <c r="J17" s="96" t="s">
        <v>47</v>
      </c>
      <c r="K17" s="96" t="s">
        <v>47</v>
      </c>
      <c r="L17" s="96" t="s">
        <v>33</v>
      </c>
      <c r="M17" s="96" t="s">
        <v>118</v>
      </c>
      <c r="N17" s="96" t="s">
        <v>12</v>
      </c>
      <c r="O17" s="96" t="s">
        <v>47</v>
      </c>
      <c r="P17" s="55">
        <v>1</v>
      </c>
      <c r="Q17" s="96" t="s">
        <v>119</v>
      </c>
      <c r="R17" s="96" t="s">
        <v>81</v>
      </c>
      <c r="S17" s="96" t="s">
        <v>34</v>
      </c>
      <c r="T17" s="96" t="s">
        <v>115</v>
      </c>
      <c r="U17" s="55">
        <v>1</v>
      </c>
      <c r="V17" s="96" t="s">
        <v>83</v>
      </c>
      <c r="W17" s="96" t="s">
        <v>34</v>
      </c>
      <c r="X17" s="96" t="s">
        <v>34</v>
      </c>
      <c r="Y17" s="96" t="s">
        <v>47</v>
      </c>
      <c r="Z17" s="55">
        <v>1</v>
      </c>
      <c r="AA17" s="96" t="s">
        <v>93</v>
      </c>
      <c r="AB17" s="55"/>
      <c r="AC17" s="55"/>
      <c r="AD17" s="55"/>
      <c r="AE17" s="55"/>
      <c r="AF17" s="96" t="s">
        <v>81</v>
      </c>
      <c r="AG17" s="96" t="s">
        <v>34</v>
      </c>
      <c r="AH17" s="96" t="s">
        <v>115</v>
      </c>
      <c r="AI17" s="55">
        <v>1</v>
      </c>
      <c r="AJ17" s="96" t="s">
        <v>83</v>
      </c>
      <c r="AK17" s="96" t="s">
        <v>34</v>
      </c>
      <c r="AL17" s="118">
        <f t="shared" si="7"/>
        <v>1.7142857142857142</v>
      </c>
      <c r="AM17" s="86"/>
    </row>
    <row r="18" spans="1:39" ht="15">
      <c r="A18" s="93">
        <v>2.4</v>
      </c>
      <c r="B18" s="94" t="s">
        <v>120</v>
      </c>
      <c r="C18" s="95" t="s">
        <v>121</v>
      </c>
      <c r="D18" s="55" t="s">
        <v>85</v>
      </c>
      <c r="E18" s="96" t="s">
        <v>33</v>
      </c>
      <c r="F18" s="96" t="s">
        <v>122</v>
      </c>
      <c r="G18" s="55">
        <v>3</v>
      </c>
      <c r="H18" s="55">
        <v>5</v>
      </c>
      <c r="I18" s="96" t="s">
        <v>123</v>
      </c>
      <c r="J18" s="96" t="s">
        <v>124</v>
      </c>
      <c r="K18" s="96" t="s">
        <v>93</v>
      </c>
      <c r="L18" s="96" t="s">
        <v>33</v>
      </c>
      <c r="M18" s="96" t="s">
        <v>98</v>
      </c>
      <c r="N18" s="96" t="s">
        <v>125</v>
      </c>
      <c r="O18" s="96" t="s">
        <v>126</v>
      </c>
      <c r="P18" s="55">
        <v>1</v>
      </c>
      <c r="Q18" s="96" t="s">
        <v>71</v>
      </c>
      <c r="R18" s="96" t="s">
        <v>47</v>
      </c>
      <c r="S18" s="55">
        <v>1</v>
      </c>
      <c r="T18" s="96" t="s">
        <v>127</v>
      </c>
      <c r="U18" s="55">
        <v>1</v>
      </c>
      <c r="V18" s="96" t="s">
        <v>40</v>
      </c>
      <c r="W18" s="55">
        <v>1</v>
      </c>
      <c r="X18" s="55">
        <v>1</v>
      </c>
      <c r="Y18" s="96" t="s">
        <v>124</v>
      </c>
      <c r="Z18" s="96" t="s">
        <v>122</v>
      </c>
      <c r="AA18" s="55">
        <v>3</v>
      </c>
      <c r="AB18" s="55"/>
      <c r="AC18" s="55"/>
      <c r="AD18" s="55"/>
      <c r="AE18" s="55"/>
      <c r="AF18" s="96" t="s">
        <v>47</v>
      </c>
      <c r="AG18" s="55">
        <v>1</v>
      </c>
      <c r="AH18" s="96" t="s">
        <v>127</v>
      </c>
      <c r="AI18" s="55">
        <v>1</v>
      </c>
      <c r="AJ18" s="96" t="s">
        <v>40</v>
      </c>
      <c r="AK18" s="55">
        <v>1</v>
      </c>
      <c r="AL18" s="118">
        <f t="shared" si="7"/>
        <v>1.7272727272727273</v>
      </c>
      <c r="AM18" s="86"/>
    </row>
    <row r="19" spans="1:39" ht="15">
      <c r="A19" s="93">
        <v>2.5</v>
      </c>
      <c r="B19" s="94" t="s">
        <v>128</v>
      </c>
      <c r="C19" s="102"/>
      <c r="D19" s="55">
        <v>4.75</v>
      </c>
      <c r="E19" s="55">
        <v>4</v>
      </c>
      <c r="F19" s="96" t="s">
        <v>71</v>
      </c>
      <c r="G19" s="96" t="s">
        <v>40</v>
      </c>
      <c r="H19" s="55">
        <v>5</v>
      </c>
      <c r="I19" s="96" t="s">
        <v>65</v>
      </c>
      <c r="J19" s="96">
        <v>2</v>
      </c>
      <c r="K19" s="55">
        <v>1</v>
      </c>
      <c r="L19" s="96" t="s">
        <v>129</v>
      </c>
      <c r="M19" s="96" t="s">
        <v>106</v>
      </c>
      <c r="N19" s="96" t="s">
        <v>66</v>
      </c>
      <c r="O19" s="96" t="s">
        <v>71</v>
      </c>
      <c r="P19" s="55">
        <v>1</v>
      </c>
      <c r="Q19" s="96" t="s">
        <v>39</v>
      </c>
      <c r="R19" s="96" t="s">
        <v>130</v>
      </c>
      <c r="S19" s="96" t="s">
        <v>70</v>
      </c>
      <c r="T19" s="55">
        <v>2</v>
      </c>
      <c r="U19" s="55">
        <v>1</v>
      </c>
      <c r="V19" s="96" t="s">
        <v>28</v>
      </c>
      <c r="W19" s="96" t="s">
        <v>65</v>
      </c>
      <c r="X19" s="96" t="s">
        <v>70</v>
      </c>
      <c r="Y19" s="96">
        <v>2</v>
      </c>
      <c r="Z19" s="96" t="s">
        <v>71</v>
      </c>
      <c r="AA19" s="96" t="s">
        <v>40</v>
      </c>
      <c r="AB19" s="55"/>
      <c r="AC19" s="55"/>
      <c r="AD19" s="55"/>
      <c r="AE19" s="55"/>
      <c r="AF19" s="96" t="s">
        <v>130</v>
      </c>
      <c r="AG19" s="96" t="s">
        <v>70</v>
      </c>
      <c r="AH19" s="55">
        <v>2</v>
      </c>
      <c r="AI19" s="55">
        <v>1</v>
      </c>
      <c r="AJ19" s="96" t="s">
        <v>28</v>
      </c>
      <c r="AK19" s="96" t="s">
        <v>65</v>
      </c>
      <c r="AL19" s="118">
        <f t="shared" si="7"/>
        <v>2.3409090909090908</v>
      </c>
      <c r="AM19" s="86"/>
    </row>
    <row r="20" spans="1:39" ht="15">
      <c r="A20" s="103" t="s">
        <v>65</v>
      </c>
      <c r="B20" s="94" t="s">
        <v>131</v>
      </c>
      <c r="C20" s="102"/>
      <c r="D20" s="55" t="s">
        <v>71</v>
      </c>
      <c r="E20" s="55">
        <v>4</v>
      </c>
      <c r="F20" s="55">
        <v>1</v>
      </c>
      <c r="G20" s="96" t="s">
        <v>40</v>
      </c>
      <c r="H20" s="55">
        <v>5</v>
      </c>
      <c r="I20" s="96" t="s">
        <v>32</v>
      </c>
      <c r="J20" s="55">
        <v>2</v>
      </c>
      <c r="K20" s="55">
        <v>2</v>
      </c>
      <c r="L20" s="96" t="s">
        <v>93</v>
      </c>
      <c r="M20" s="96">
        <v>3</v>
      </c>
      <c r="N20" s="55">
        <v>1</v>
      </c>
      <c r="O20" s="55">
        <v>1</v>
      </c>
      <c r="P20" s="55">
        <v>1</v>
      </c>
      <c r="Q20" s="96" t="s">
        <v>29</v>
      </c>
      <c r="R20" s="55">
        <v>1</v>
      </c>
      <c r="S20" s="55">
        <v>1</v>
      </c>
      <c r="T20" s="55">
        <v>2</v>
      </c>
      <c r="U20" s="55">
        <v>1</v>
      </c>
      <c r="V20" s="55">
        <v>2</v>
      </c>
      <c r="W20" s="55">
        <v>1</v>
      </c>
      <c r="X20" s="55">
        <v>1</v>
      </c>
      <c r="Y20" s="55">
        <v>2</v>
      </c>
      <c r="Z20" s="55">
        <v>1</v>
      </c>
      <c r="AA20" s="96" t="s">
        <v>40</v>
      </c>
      <c r="AB20" s="55"/>
      <c r="AC20" s="55"/>
      <c r="AD20" s="55"/>
      <c r="AE20" s="55"/>
      <c r="AF20" s="55">
        <v>1</v>
      </c>
      <c r="AG20" s="55">
        <v>1</v>
      </c>
      <c r="AH20" s="55">
        <v>2</v>
      </c>
      <c r="AI20" s="55">
        <v>1</v>
      </c>
      <c r="AJ20" s="55">
        <v>2</v>
      </c>
      <c r="AK20" s="55">
        <v>1</v>
      </c>
      <c r="AL20" s="118">
        <f t="shared" si="7"/>
        <v>1.6666666666666667</v>
      </c>
      <c r="AM20" s="86"/>
    </row>
    <row r="21" spans="1:39" ht="15">
      <c r="A21" s="104"/>
      <c r="B21" s="105" t="s">
        <v>132</v>
      </c>
      <c r="C21" s="99" t="s">
        <v>132</v>
      </c>
      <c r="D21" s="55"/>
      <c r="E21" s="55"/>
      <c r="F21" s="55"/>
      <c r="G21" s="96"/>
      <c r="H21" s="55"/>
      <c r="I21" s="96"/>
      <c r="J21" s="55"/>
      <c r="K21" s="55"/>
      <c r="L21" s="96"/>
      <c r="M21" s="96"/>
      <c r="N21" s="55"/>
      <c r="O21" s="55"/>
      <c r="P21" s="55"/>
      <c r="Q21" s="96"/>
      <c r="R21" s="55"/>
      <c r="S21" s="55"/>
      <c r="T21" s="55"/>
      <c r="U21" s="55"/>
      <c r="V21" s="55"/>
      <c r="W21" s="55"/>
      <c r="X21" s="55"/>
      <c r="Y21" s="55"/>
      <c r="Z21" s="55"/>
      <c r="AA21" s="96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118"/>
      <c r="AM21" s="86"/>
    </row>
    <row r="22" spans="1:39" ht="15">
      <c r="A22" s="104"/>
      <c r="B22" s="105" t="s">
        <v>101</v>
      </c>
      <c r="C22" s="99" t="s">
        <v>8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118"/>
      <c r="AM22" s="86"/>
    </row>
    <row r="23" spans="1:39" ht="15">
      <c r="A23" s="93">
        <v>3.1</v>
      </c>
      <c r="B23" s="94" t="s">
        <v>133</v>
      </c>
      <c r="C23" s="95" t="s">
        <v>134</v>
      </c>
      <c r="D23" s="55" t="s">
        <v>39</v>
      </c>
      <c r="E23" s="96" t="s">
        <v>33</v>
      </c>
      <c r="F23" s="96" t="s">
        <v>40</v>
      </c>
      <c r="G23" s="96" t="s">
        <v>47</v>
      </c>
      <c r="H23" s="55">
        <v>5</v>
      </c>
      <c r="I23" s="96" t="s">
        <v>32</v>
      </c>
      <c r="J23" s="55">
        <v>2</v>
      </c>
      <c r="K23" s="96" t="s">
        <v>127</v>
      </c>
      <c r="L23" s="96" t="s">
        <v>135</v>
      </c>
      <c r="M23" s="96" t="s">
        <v>119</v>
      </c>
      <c r="N23" s="96" t="s">
        <v>66</v>
      </c>
      <c r="O23" s="55">
        <v>4</v>
      </c>
      <c r="P23" s="96" t="s">
        <v>136</v>
      </c>
      <c r="Q23" s="96" t="s">
        <v>53</v>
      </c>
      <c r="R23" s="96" t="s">
        <v>130</v>
      </c>
      <c r="S23" s="96" t="s">
        <v>70</v>
      </c>
      <c r="T23" s="96" t="s">
        <v>40</v>
      </c>
      <c r="U23" s="96" t="s">
        <v>115</v>
      </c>
      <c r="V23" s="96" t="s">
        <v>28</v>
      </c>
      <c r="W23" s="96" t="s">
        <v>28</v>
      </c>
      <c r="X23" s="96" t="s">
        <v>70</v>
      </c>
      <c r="Y23" s="55">
        <v>2</v>
      </c>
      <c r="Z23" s="96" t="s">
        <v>40</v>
      </c>
      <c r="AA23" s="96" t="s">
        <v>47</v>
      </c>
      <c r="AB23" s="55"/>
      <c r="AC23" s="55"/>
      <c r="AD23" s="55"/>
      <c r="AE23" s="55"/>
      <c r="AF23" s="96" t="s">
        <v>130</v>
      </c>
      <c r="AG23" s="96" t="s">
        <v>70</v>
      </c>
      <c r="AH23" s="96" t="s">
        <v>40</v>
      </c>
      <c r="AI23" s="96" t="s">
        <v>115</v>
      </c>
      <c r="AJ23" s="96" t="s">
        <v>28</v>
      </c>
      <c r="AK23" s="96" t="s">
        <v>28</v>
      </c>
      <c r="AL23" s="118">
        <f t="shared" si="7"/>
        <v>3.25</v>
      </c>
      <c r="AM23" s="86"/>
    </row>
    <row r="24" spans="1:39" ht="15">
      <c r="A24" s="93">
        <v>3.2</v>
      </c>
      <c r="B24" s="94" t="s">
        <v>137</v>
      </c>
      <c r="C24" s="95" t="s">
        <v>138</v>
      </c>
      <c r="D24" s="55" t="s">
        <v>139</v>
      </c>
      <c r="E24" s="96" t="s">
        <v>98</v>
      </c>
      <c r="F24" s="55">
        <v>2</v>
      </c>
      <c r="G24" s="96" t="s">
        <v>126</v>
      </c>
      <c r="H24" s="55">
        <v>5</v>
      </c>
      <c r="I24" s="96" t="s">
        <v>56</v>
      </c>
      <c r="J24" s="96" t="s">
        <v>140</v>
      </c>
      <c r="K24" s="96" t="s">
        <v>34</v>
      </c>
      <c r="L24" s="96" t="s">
        <v>41</v>
      </c>
      <c r="M24" s="96" t="s">
        <v>35</v>
      </c>
      <c r="N24" s="55">
        <v>2</v>
      </c>
      <c r="O24" s="96" t="s">
        <v>105</v>
      </c>
      <c r="P24" s="96" t="s">
        <v>141</v>
      </c>
      <c r="Q24" s="55">
        <v>4</v>
      </c>
      <c r="R24" s="96" t="s">
        <v>64</v>
      </c>
      <c r="S24" s="55">
        <v>1</v>
      </c>
      <c r="T24" s="96" t="s">
        <v>142</v>
      </c>
      <c r="U24" s="96" t="s">
        <v>143</v>
      </c>
      <c r="V24" s="55">
        <v>3</v>
      </c>
      <c r="W24" s="55">
        <v>2</v>
      </c>
      <c r="X24" s="55">
        <v>1</v>
      </c>
      <c r="Y24" s="96" t="s">
        <v>140</v>
      </c>
      <c r="Z24" s="55">
        <v>2</v>
      </c>
      <c r="AA24" s="96" t="s">
        <v>126</v>
      </c>
      <c r="AB24" s="55"/>
      <c r="AC24" s="55"/>
      <c r="AD24" s="55"/>
      <c r="AE24" s="55"/>
      <c r="AF24" s="96" t="s">
        <v>64</v>
      </c>
      <c r="AG24" s="55">
        <v>1</v>
      </c>
      <c r="AH24" s="96" t="s">
        <v>142</v>
      </c>
      <c r="AI24" s="96" t="s">
        <v>143</v>
      </c>
      <c r="AJ24" s="55">
        <v>3</v>
      </c>
      <c r="AK24" s="55">
        <v>2</v>
      </c>
      <c r="AL24" s="118">
        <f t="shared" si="7"/>
        <v>2.3333333333333335</v>
      </c>
      <c r="AM24" s="86"/>
    </row>
    <row r="25" spans="1:39" ht="15">
      <c r="A25" s="93">
        <v>3.3</v>
      </c>
      <c r="B25" s="94" t="s">
        <v>144</v>
      </c>
      <c r="C25" s="95" t="s">
        <v>145</v>
      </c>
      <c r="D25" s="55">
        <v>1</v>
      </c>
      <c r="E25" s="55">
        <v>3</v>
      </c>
      <c r="F25" s="96" t="s">
        <v>146</v>
      </c>
      <c r="G25" s="96" t="s">
        <v>40</v>
      </c>
      <c r="H25" s="55">
        <v>5</v>
      </c>
      <c r="I25" s="96" t="s">
        <v>71</v>
      </c>
      <c r="J25" s="96" t="s">
        <v>147</v>
      </c>
      <c r="K25" s="96" t="s">
        <v>12</v>
      </c>
      <c r="L25" s="96" t="s">
        <v>49</v>
      </c>
      <c r="M25" s="96" t="s">
        <v>122</v>
      </c>
      <c r="N25" s="96" t="s">
        <v>34</v>
      </c>
      <c r="O25" s="96" t="s">
        <v>40</v>
      </c>
      <c r="P25" s="96" t="s">
        <v>136</v>
      </c>
      <c r="Q25" s="96" t="s">
        <v>29</v>
      </c>
      <c r="R25" s="96" t="s">
        <v>40</v>
      </c>
      <c r="S25" s="96" t="s">
        <v>148</v>
      </c>
      <c r="T25" s="96" t="s">
        <v>40</v>
      </c>
      <c r="U25" s="96" t="s">
        <v>40</v>
      </c>
      <c r="V25" s="96" t="s">
        <v>107</v>
      </c>
      <c r="W25" s="96" t="s">
        <v>106</v>
      </c>
      <c r="X25" s="96" t="s">
        <v>148</v>
      </c>
      <c r="Y25" s="96" t="s">
        <v>147</v>
      </c>
      <c r="Z25" s="96" t="s">
        <v>146</v>
      </c>
      <c r="AA25" s="96" t="s">
        <v>40</v>
      </c>
      <c r="AB25" s="55"/>
      <c r="AC25" s="55"/>
      <c r="AD25" s="55"/>
      <c r="AE25" s="55"/>
      <c r="AF25" s="96" t="s">
        <v>40</v>
      </c>
      <c r="AG25" s="96" t="s">
        <v>148</v>
      </c>
      <c r="AH25" s="96" t="s">
        <v>40</v>
      </c>
      <c r="AI25" s="96" t="s">
        <v>40</v>
      </c>
      <c r="AJ25" s="96" t="s">
        <v>107</v>
      </c>
      <c r="AK25" s="96" t="s">
        <v>106</v>
      </c>
      <c r="AL25" s="118">
        <f t="shared" si="7"/>
        <v>3</v>
      </c>
      <c r="AM25" s="86"/>
    </row>
    <row r="26" spans="1:39" ht="15">
      <c r="A26" s="93">
        <v>3.4</v>
      </c>
      <c r="B26" s="94" t="s">
        <v>149</v>
      </c>
      <c r="C26" s="102"/>
      <c r="D26" s="55" t="s">
        <v>98</v>
      </c>
      <c r="E26" s="96" t="s">
        <v>107</v>
      </c>
      <c r="F26" s="96" t="s">
        <v>66</v>
      </c>
      <c r="G26" s="96" t="s">
        <v>150</v>
      </c>
      <c r="H26" s="55">
        <v>5</v>
      </c>
      <c r="I26" s="96" t="s">
        <v>65</v>
      </c>
      <c r="J26" s="96" t="s">
        <v>107</v>
      </c>
      <c r="K26" s="96" t="s">
        <v>105</v>
      </c>
      <c r="L26" s="96" t="s">
        <v>129</v>
      </c>
      <c r="M26" s="96" t="s">
        <v>114</v>
      </c>
      <c r="N26" s="96" t="s">
        <v>12</v>
      </c>
      <c r="O26" s="96" t="s">
        <v>93</v>
      </c>
      <c r="P26" s="55">
        <v>1</v>
      </c>
      <c r="Q26" s="55">
        <v>2</v>
      </c>
      <c r="R26" s="96" t="s">
        <v>130</v>
      </c>
      <c r="S26" s="96" t="s">
        <v>151</v>
      </c>
      <c r="T26" s="96" t="s">
        <v>105</v>
      </c>
      <c r="U26" s="116" t="s">
        <v>152</v>
      </c>
      <c r="V26" s="96" t="s">
        <v>71</v>
      </c>
      <c r="W26" s="96" t="s">
        <v>83</v>
      </c>
      <c r="X26" s="96" t="s">
        <v>151</v>
      </c>
      <c r="Y26" s="96" t="s">
        <v>107</v>
      </c>
      <c r="Z26" s="96" t="s">
        <v>66</v>
      </c>
      <c r="AA26" s="96" t="s">
        <v>150</v>
      </c>
      <c r="AB26" s="55"/>
      <c r="AC26" s="55"/>
      <c r="AD26" s="55"/>
      <c r="AE26" s="55"/>
      <c r="AF26" s="96" t="s">
        <v>130</v>
      </c>
      <c r="AG26" s="96" t="s">
        <v>151</v>
      </c>
      <c r="AH26" s="96" t="s">
        <v>105</v>
      </c>
      <c r="AI26" s="116" t="s">
        <v>152</v>
      </c>
      <c r="AJ26" s="96" t="s">
        <v>71</v>
      </c>
      <c r="AK26" s="96" t="s">
        <v>83</v>
      </c>
      <c r="AL26" s="118">
        <f t="shared" si="7"/>
        <v>2.6666666666666665</v>
      </c>
      <c r="AM26" s="86"/>
    </row>
    <row r="27" spans="1:39" ht="15">
      <c r="A27" s="106"/>
      <c r="B27" s="105" t="s">
        <v>153</v>
      </c>
      <c r="C27" s="99" t="s">
        <v>153</v>
      </c>
      <c r="D27" s="55"/>
      <c r="E27" s="96"/>
      <c r="F27" s="96"/>
      <c r="G27" s="96"/>
      <c r="H27" s="55"/>
      <c r="I27" s="96"/>
      <c r="J27" s="96"/>
      <c r="K27" s="96"/>
      <c r="L27" s="96"/>
      <c r="M27" s="96"/>
      <c r="N27" s="96"/>
      <c r="O27" s="96"/>
      <c r="P27" s="55"/>
      <c r="Q27" s="55"/>
      <c r="R27" s="96"/>
      <c r="S27" s="96"/>
      <c r="T27" s="96"/>
      <c r="U27" s="116"/>
      <c r="V27" s="96"/>
      <c r="W27" s="96"/>
      <c r="X27" s="96"/>
      <c r="Y27" s="96"/>
      <c r="Z27" s="96"/>
      <c r="AA27" s="96"/>
      <c r="AB27" s="55"/>
      <c r="AC27" s="55"/>
      <c r="AD27" s="55"/>
      <c r="AE27" s="55"/>
      <c r="AF27" s="96"/>
      <c r="AG27" s="96"/>
      <c r="AH27" s="96"/>
      <c r="AI27" s="116"/>
      <c r="AJ27" s="96"/>
      <c r="AK27" s="96"/>
      <c r="AL27" s="118"/>
      <c r="AM27" s="86"/>
    </row>
    <row r="28" spans="1:39">
      <c r="A28" s="106"/>
      <c r="B28" s="107" t="s">
        <v>101</v>
      </c>
      <c r="C28" s="101" t="s">
        <v>8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96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96"/>
      <c r="AI28" s="55"/>
      <c r="AJ28" s="55"/>
      <c r="AK28" s="55"/>
      <c r="AL28" s="118"/>
      <c r="AM28" s="86"/>
    </row>
    <row r="29" spans="1:39" ht="18" customHeight="1">
      <c r="A29" s="93">
        <v>4.0999999999999996</v>
      </c>
      <c r="B29" s="108" t="s">
        <v>154</v>
      </c>
      <c r="C29" s="95" t="s">
        <v>155</v>
      </c>
      <c r="D29" s="96" t="s">
        <v>129</v>
      </c>
      <c r="E29" s="96" t="s">
        <v>156</v>
      </c>
      <c r="F29" s="55">
        <v>3</v>
      </c>
      <c r="G29" s="55">
        <v>3</v>
      </c>
      <c r="H29" s="55">
        <v>5</v>
      </c>
      <c r="I29" s="96" t="s">
        <v>93</v>
      </c>
      <c r="J29" s="96" t="s">
        <v>115</v>
      </c>
      <c r="K29" s="96" t="s">
        <v>83</v>
      </c>
      <c r="L29" s="96" t="s">
        <v>71</v>
      </c>
      <c r="M29" s="96" t="s">
        <v>119</v>
      </c>
      <c r="N29" s="96" t="s">
        <v>83</v>
      </c>
      <c r="O29" s="96" t="s">
        <v>93</v>
      </c>
      <c r="P29" s="96" t="s">
        <v>125</v>
      </c>
      <c r="Q29" s="96" t="s">
        <v>47</v>
      </c>
      <c r="R29" s="96" t="s">
        <v>81</v>
      </c>
      <c r="S29" s="55">
        <v>1</v>
      </c>
      <c r="T29" s="114" t="s">
        <v>65</v>
      </c>
      <c r="U29" s="96" t="s">
        <v>146</v>
      </c>
      <c r="V29" s="96" t="s">
        <v>50</v>
      </c>
      <c r="W29" s="96">
        <v>1</v>
      </c>
      <c r="X29" s="55">
        <v>1</v>
      </c>
      <c r="Y29" s="96" t="s">
        <v>115</v>
      </c>
      <c r="Z29" s="55">
        <v>3</v>
      </c>
      <c r="AA29" s="55">
        <v>3</v>
      </c>
      <c r="AB29" s="115"/>
      <c r="AC29" s="115"/>
      <c r="AD29" s="115"/>
      <c r="AE29" s="115"/>
      <c r="AF29" s="96" t="s">
        <v>81</v>
      </c>
      <c r="AG29" s="55">
        <v>1</v>
      </c>
      <c r="AH29" s="114" t="s">
        <v>65</v>
      </c>
      <c r="AI29" s="96" t="s">
        <v>146</v>
      </c>
      <c r="AJ29" s="96" t="s">
        <v>50</v>
      </c>
      <c r="AK29" s="96">
        <v>1</v>
      </c>
      <c r="AL29" s="118">
        <f t="shared" si="7"/>
        <v>2.2000000000000002</v>
      </c>
      <c r="AM29" s="86"/>
    </row>
    <row r="30" spans="1:39" ht="15">
      <c r="A30" s="93">
        <v>4.2</v>
      </c>
      <c r="B30" s="108" t="s">
        <v>157</v>
      </c>
      <c r="C30" s="95" t="s">
        <v>158</v>
      </c>
      <c r="D30" s="96" t="s">
        <v>119</v>
      </c>
      <c r="E30" s="96" t="s">
        <v>98</v>
      </c>
      <c r="F30" s="96" t="s">
        <v>125</v>
      </c>
      <c r="G30" s="55">
        <v>2</v>
      </c>
      <c r="H30" s="55">
        <v>5</v>
      </c>
      <c r="I30" s="96" t="s">
        <v>56</v>
      </c>
      <c r="J30" s="96" t="s">
        <v>159</v>
      </c>
      <c r="K30" s="96" t="s">
        <v>110</v>
      </c>
      <c r="L30" s="55">
        <v>3</v>
      </c>
      <c r="M30" s="96" t="s">
        <v>118</v>
      </c>
      <c r="N30" s="96" t="s">
        <v>83</v>
      </c>
      <c r="O30" s="96" t="s">
        <v>135</v>
      </c>
      <c r="P30" s="55">
        <v>3</v>
      </c>
      <c r="Q30" s="55">
        <v>3</v>
      </c>
      <c r="R30" s="96" t="s">
        <v>160</v>
      </c>
      <c r="S30" s="96" t="s">
        <v>161</v>
      </c>
      <c r="T30" s="114" t="s">
        <v>123</v>
      </c>
      <c r="U30" s="96" t="s">
        <v>123</v>
      </c>
      <c r="V30" s="55">
        <v>4</v>
      </c>
      <c r="W30" s="96">
        <v>1</v>
      </c>
      <c r="X30" s="96" t="s">
        <v>161</v>
      </c>
      <c r="Y30" s="96" t="s">
        <v>159</v>
      </c>
      <c r="Z30" s="96" t="s">
        <v>125</v>
      </c>
      <c r="AA30" s="55">
        <v>2</v>
      </c>
      <c r="AB30" s="115"/>
      <c r="AC30" s="115"/>
      <c r="AD30" s="115"/>
      <c r="AE30" s="115"/>
      <c r="AF30" s="96" t="s">
        <v>160</v>
      </c>
      <c r="AG30" s="96" t="s">
        <v>161</v>
      </c>
      <c r="AH30" s="114" t="s">
        <v>123</v>
      </c>
      <c r="AI30" s="96" t="s">
        <v>123</v>
      </c>
      <c r="AJ30" s="55">
        <v>4</v>
      </c>
      <c r="AK30" s="96">
        <v>1</v>
      </c>
      <c r="AL30" s="118">
        <f t="shared" si="7"/>
        <v>2.8</v>
      </c>
      <c r="AM30" s="86"/>
    </row>
    <row r="31" spans="1:39" ht="15">
      <c r="A31" s="93">
        <v>4.3</v>
      </c>
      <c r="B31" s="108" t="s">
        <v>162</v>
      </c>
      <c r="C31" s="95" t="s">
        <v>163</v>
      </c>
      <c r="D31" s="96" t="s">
        <v>136</v>
      </c>
      <c r="E31" s="96" t="s">
        <v>39</v>
      </c>
      <c r="F31" s="55">
        <v>1</v>
      </c>
      <c r="G31" s="96" t="s">
        <v>130</v>
      </c>
      <c r="H31" s="55">
        <v>5</v>
      </c>
      <c r="I31" s="96" t="s">
        <v>164</v>
      </c>
      <c r="J31" s="96" t="s">
        <v>32</v>
      </c>
      <c r="K31" s="96" t="s">
        <v>105</v>
      </c>
      <c r="L31" s="55">
        <v>5</v>
      </c>
      <c r="M31" s="96" t="s">
        <v>165</v>
      </c>
      <c r="N31" s="96" t="s">
        <v>66</v>
      </c>
      <c r="O31" s="96" t="s">
        <v>66</v>
      </c>
      <c r="P31" s="55">
        <v>2</v>
      </c>
      <c r="Q31" s="55">
        <v>2</v>
      </c>
      <c r="R31" s="96" t="s">
        <v>51</v>
      </c>
      <c r="S31" s="55">
        <v>1</v>
      </c>
      <c r="T31" s="96" t="s">
        <v>164</v>
      </c>
      <c r="U31" s="55">
        <v>3</v>
      </c>
      <c r="V31" s="96" t="s">
        <v>107</v>
      </c>
      <c r="W31" s="96">
        <v>1</v>
      </c>
      <c r="X31" s="55">
        <v>1</v>
      </c>
      <c r="Y31" s="96" t="s">
        <v>32</v>
      </c>
      <c r="Z31" s="55">
        <v>1</v>
      </c>
      <c r="AA31" s="96" t="s">
        <v>130</v>
      </c>
      <c r="AB31" s="55"/>
      <c r="AC31" s="55"/>
      <c r="AD31" s="55"/>
      <c r="AE31" s="55"/>
      <c r="AF31" s="96" t="s">
        <v>51</v>
      </c>
      <c r="AG31" s="55">
        <v>1</v>
      </c>
      <c r="AH31" s="96" t="s">
        <v>164</v>
      </c>
      <c r="AI31" s="55">
        <v>3</v>
      </c>
      <c r="AJ31" s="96" t="s">
        <v>107</v>
      </c>
      <c r="AK31" s="96">
        <v>1</v>
      </c>
      <c r="AL31" s="118">
        <f t="shared" si="7"/>
        <v>2.0769230769230771</v>
      </c>
      <c r="AM31" s="86"/>
    </row>
    <row r="32" spans="1:39" ht="15">
      <c r="A32" s="93">
        <v>4.4000000000000004</v>
      </c>
      <c r="B32" s="108" t="s">
        <v>166</v>
      </c>
      <c r="C32" s="102"/>
      <c r="D32" s="55">
        <v>1</v>
      </c>
      <c r="E32" s="55">
        <v>4</v>
      </c>
      <c r="F32" s="55">
        <v>2</v>
      </c>
      <c r="G32" s="96" t="s">
        <v>167</v>
      </c>
      <c r="H32" s="55">
        <v>5</v>
      </c>
      <c r="I32" s="96" t="s">
        <v>147</v>
      </c>
      <c r="J32" s="55">
        <v>4</v>
      </c>
      <c r="K32" s="96" t="s">
        <v>105</v>
      </c>
      <c r="L32" s="55">
        <v>4</v>
      </c>
      <c r="M32" s="96" t="s">
        <v>165</v>
      </c>
      <c r="N32" s="55">
        <v>2</v>
      </c>
      <c r="O32" s="96" t="s">
        <v>93</v>
      </c>
      <c r="P32" s="55">
        <v>2</v>
      </c>
      <c r="Q32" s="55">
        <v>2</v>
      </c>
      <c r="R32" s="96" t="s">
        <v>32</v>
      </c>
      <c r="S32" s="96" t="s">
        <v>34</v>
      </c>
      <c r="T32" s="114" t="s">
        <v>28</v>
      </c>
      <c r="U32" s="55">
        <v>2</v>
      </c>
      <c r="V32" s="96" t="s">
        <v>46</v>
      </c>
      <c r="W32" s="96">
        <v>1</v>
      </c>
      <c r="X32" s="96" t="s">
        <v>34</v>
      </c>
      <c r="Y32" s="55">
        <v>4</v>
      </c>
      <c r="Z32" s="55">
        <v>2</v>
      </c>
      <c r="AA32" s="96" t="s">
        <v>167</v>
      </c>
      <c r="AB32" s="115"/>
      <c r="AC32" s="115"/>
      <c r="AD32" s="115"/>
      <c r="AE32" s="115"/>
      <c r="AF32" s="96" t="s">
        <v>32</v>
      </c>
      <c r="AG32" s="96" t="s">
        <v>34</v>
      </c>
      <c r="AH32" s="114" t="s">
        <v>28</v>
      </c>
      <c r="AI32" s="55">
        <v>2</v>
      </c>
      <c r="AJ32" s="96" t="s">
        <v>46</v>
      </c>
      <c r="AK32" s="96">
        <v>1</v>
      </c>
      <c r="AL32" s="118">
        <f t="shared" si="7"/>
        <v>2.5333333333333332</v>
      </c>
      <c r="AM32" s="86"/>
    </row>
    <row r="33" spans="1:39" ht="15">
      <c r="A33" s="106"/>
      <c r="B33" s="105" t="s">
        <v>168</v>
      </c>
      <c r="C33" s="99" t="s">
        <v>169</v>
      </c>
      <c r="D33" s="55"/>
      <c r="E33" s="55"/>
      <c r="F33" s="55"/>
      <c r="G33" s="96"/>
      <c r="H33" s="55"/>
      <c r="I33" s="96"/>
      <c r="J33" s="55"/>
      <c r="K33" s="96"/>
      <c r="L33" s="55"/>
      <c r="M33" s="96"/>
      <c r="N33" s="55"/>
      <c r="O33" s="96"/>
      <c r="P33" s="55"/>
      <c r="Q33" s="55"/>
      <c r="R33" s="96"/>
      <c r="S33" s="96"/>
      <c r="T33" s="114"/>
      <c r="U33" s="55"/>
      <c r="V33" s="96"/>
      <c r="W33" s="96"/>
      <c r="X33" s="96"/>
      <c r="Y33" s="55"/>
      <c r="Z33" s="55"/>
      <c r="AA33" s="96"/>
      <c r="AB33" s="115"/>
      <c r="AC33" s="115"/>
      <c r="AD33" s="115"/>
      <c r="AE33" s="115"/>
      <c r="AF33" s="96"/>
      <c r="AG33" s="96"/>
      <c r="AH33" s="114"/>
      <c r="AI33" s="55"/>
      <c r="AJ33" s="96"/>
      <c r="AK33" s="96"/>
      <c r="AL33" s="118"/>
      <c r="AM33" s="86"/>
    </row>
    <row r="34" spans="1:39">
      <c r="A34" s="106"/>
      <c r="B34" s="107" t="s">
        <v>101</v>
      </c>
      <c r="C34" s="101" t="s">
        <v>8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118"/>
      <c r="AM34" s="86"/>
    </row>
    <row r="35" spans="1:39" ht="15">
      <c r="A35" s="93">
        <v>5.0999999999999996</v>
      </c>
      <c r="B35" s="94" t="s">
        <v>170</v>
      </c>
      <c r="C35" s="95" t="s">
        <v>171</v>
      </c>
      <c r="D35" s="96" t="s">
        <v>122</v>
      </c>
      <c r="E35" s="96" t="s">
        <v>93</v>
      </c>
      <c r="F35" s="96" t="s">
        <v>65</v>
      </c>
      <c r="G35" s="55">
        <v>4</v>
      </c>
      <c r="H35" s="55">
        <v>5</v>
      </c>
      <c r="I35" s="96" t="s">
        <v>115</v>
      </c>
      <c r="J35" s="55">
        <v>3</v>
      </c>
      <c r="K35" s="96" t="s">
        <v>66</v>
      </c>
      <c r="L35" s="96" t="s">
        <v>33</v>
      </c>
      <c r="M35" s="96" t="s">
        <v>122</v>
      </c>
      <c r="N35" s="55">
        <v>2</v>
      </c>
      <c r="O35" s="96" t="s">
        <v>47</v>
      </c>
      <c r="P35" s="96" t="s">
        <v>122</v>
      </c>
      <c r="Q35" s="96" t="s">
        <v>122</v>
      </c>
      <c r="R35" s="96" t="s">
        <v>65</v>
      </c>
      <c r="S35" s="96" t="s">
        <v>108</v>
      </c>
      <c r="T35" s="96" t="s">
        <v>47</v>
      </c>
      <c r="U35" s="96" t="s">
        <v>115</v>
      </c>
      <c r="V35" s="96" t="s">
        <v>81</v>
      </c>
      <c r="W35" s="96" t="s">
        <v>40</v>
      </c>
      <c r="X35" s="96" t="s">
        <v>108</v>
      </c>
      <c r="Y35" s="55">
        <v>3</v>
      </c>
      <c r="Z35" s="96" t="s">
        <v>65</v>
      </c>
      <c r="AA35" s="55">
        <v>4</v>
      </c>
      <c r="AB35" s="55"/>
      <c r="AC35" s="55"/>
      <c r="AD35" s="55"/>
      <c r="AE35" s="55"/>
      <c r="AF35" s="96" t="s">
        <v>65</v>
      </c>
      <c r="AG35" s="96" t="s">
        <v>108</v>
      </c>
      <c r="AH35" s="96" t="s">
        <v>47</v>
      </c>
      <c r="AI35" s="96" t="s">
        <v>115</v>
      </c>
      <c r="AJ35" s="96" t="s">
        <v>81</v>
      </c>
      <c r="AK35" s="96" t="s">
        <v>40</v>
      </c>
      <c r="AL35" s="118">
        <f t="shared" si="7"/>
        <v>3.5</v>
      </c>
      <c r="AM35" s="86"/>
    </row>
    <row r="36" spans="1:39" ht="15">
      <c r="A36" s="93">
        <v>5.2</v>
      </c>
      <c r="B36" s="94" t="s">
        <v>172</v>
      </c>
      <c r="C36" s="95" t="s">
        <v>173</v>
      </c>
      <c r="D36" s="96" t="s">
        <v>52</v>
      </c>
      <c r="E36" s="96" t="s">
        <v>71</v>
      </c>
      <c r="F36" s="96" t="s">
        <v>71</v>
      </c>
      <c r="G36" s="96" t="s">
        <v>123</v>
      </c>
      <c r="H36" s="55">
        <v>5</v>
      </c>
      <c r="I36" s="96" t="s">
        <v>71</v>
      </c>
      <c r="J36" s="55">
        <v>3</v>
      </c>
      <c r="K36" s="55">
        <v>1</v>
      </c>
      <c r="L36" s="96" t="s">
        <v>61</v>
      </c>
      <c r="M36" s="96" t="s">
        <v>61</v>
      </c>
      <c r="N36" s="96" t="s">
        <v>40</v>
      </c>
      <c r="O36" s="96" t="s">
        <v>113</v>
      </c>
      <c r="P36" s="96" t="s">
        <v>35</v>
      </c>
      <c r="Q36" s="96" t="s">
        <v>35</v>
      </c>
      <c r="R36" s="96" t="s">
        <v>123</v>
      </c>
      <c r="S36" s="96" t="s">
        <v>34</v>
      </c>
      <c r="T36" s="96" t="s">
        <v>135</v>
      </c>
      <c r="U36" s="96" t="s">
        <v>71</v>
      </c>
      <c r="V36" s="96" t="s">
        <v>34</v>
      </c>
      <c r="W36" s="96" t="s">
        <v>66</v>
      </c>
      <c r="X36" s="96" t="s">
        <v>34</v>
      </c>
      <c r="Y36" s="55">
        <v>3</v>
      </c>
      <c r="Z36" s="96" t="s">
        <v>71</v>
      </c>
      <c r="AA36" s="96" t="s">
        <v>123</v>
      </c>
      <c r="AB36" s="55"/>
      <c r="AC36" s="55"/>
      <c r="AD36" s="55"/>
      <c r="AE36" s="55"/>
      <c r="AF36" s="96" t="s">
        <v>123</v>
      </c>
      <c r="AG36" s="96" t="s">
        <v>34</v>
      </c>
      <c r="AH36" s="96" t="s">
        <v>135</v>
      </c>
      <c r="AI36" s="96" t="s">
        <v>71</v>
      </c>
      <c r="AJ36" s="96" t="s">
        <v>34</v>
      </c>
      <c r="AK36" s="96" t="s">
        <v>66</v>
      </c>
      <c r="AL36" s="118">
        <f t="shared" si="7"/>
        <v>3</v>
      </c>
      <c r="AM36" s="86"/>
    </row>
    <row r="37" spans="1:39" ht="15">
      <c r="A37" s="93">
        <v>5.3</v>
      </c>
      <c r="B37" s="94" t="s">
        <v>174</v>
      </c>
      <c r="C37" s="102"/>
      <c r="D37" s="55">
        <v>1</v>
      </c>
      <c r="E37" s="96" t="s">
        <v>33</v>
      </c>
      <c r="F37" s="55">
        <v>3</v>
      </c>
      <c r="G37" s="96" t="s">
        <v>130</v>
      </c>
      <c r="H37" s="96" t="s">
        <v>46</v>
      </c>
      <c r="I37" s="96" t="s">
        <v>164</v>
      </c>
      <c r="J37" s="55">
        <v>3</v>
      </c>
      <c r="K37" s="55">
        <v>1</v>
      </c>
      <c r="L37" s="55">
        <v>4</v>
      </c>
      <c r="M37" s="96" t="s">
        <v>65</v>
      </c>
      <c r="N37" s="96" t="s">
        <v>38</v>
      </c>
      <c r="O37" s="55">
        <v>1</v>
      </c>
      <c r="P37" s="55">
        <v>1</v>
      </c>
      <c r="Q37" s="55">
        <v>1</v>
      </c>
      <c r="R37" s="55">
        <v>2</v>
      </c>
      <c r="S37" s="55">
        <v>1</v>
      </c>
      <c r="T37" s="96" t="s">
        <v>39</v>
      </c>
      <c r="U37" s="96" t="s">
        <v>32</v>
      </c>
      <c r="V37" s="55">
        <v>2</v>
      </c>
      <c r="W37" s="55">
        <v>2</v>
      </c>
      <c r="X37" s="55">
        <v>1</v>
      </c>
      <c r="Y37" s="55">
        <v>3</v>
      </c>
      <c r="Z37" s="55">
        <v>3</v>
      </c>
      <c r="AA37" s="96" t="s">
        <v>130</v>
      </c>
      <c r="AB37" s="55"/>
      <c r="AC37" s="55"/>
      <c r="AD37" s="55"/>
      <c r="AE37" s="55"/>
      <c r="AF37" s="55">
        <v>2</v>
      </c>
      <c r="AG37" s="55">
        <v>1</v>
      </c>
      <c r="AH37" s="96" t="s">
        <v>39</v>
      </c>
      <c r="AI37" s="96" t="s">
        <v>32</v>
      </c>
      <c r="AJ37" s="55">
        <v>2</v>
      </c>
      <c r="AK37" s="55">
        <v>2</v>
      </c>
      <c r="AL37" s="118">
        <f t="shared" si="7"/>
        <v>1.8947368421052631</v>
      </c>
      <c r="AM37" s="86"/>
    </row>
    <row r="38" spans="1:39" ht="15">
      <c r="A38" s="93">
        <v>5.4</v>
      </c>
      <c r="B38" s="94" t="s">
        <v>175</v>
      </c>
      <c r="C38" s="102"/>
      <c r="D38" s="96" t="s">
        <v>50</v>
      </c>
      <c r="E38" s="96" t="s">
        <v>71</v>
      </c>
      <c r="F38" s="55">
        <v>1</v>
      </c>
      <c r="G38" s="96" t="s">
        <v>66</v>
      </c>
      <c r="H38" s="96" t="s">
        <v>122</v>
      </c>
      <c r="I38" s="96" t="s">
        <v>93</v>
      </c>
      <c r="J38" s="55">
        <v>3</v>
      </c>
      <c r="K38" s="55">
        <v>1</v>
      </c>
      <c r="L38" s="96" t="s">
        <v>115</v>
      </c>
      <c r="M38" s="96" t="s">
        <v>93</v>
      </c>
      <c r="N38" s="96" t="s">
        <v>81</v>
      </c>
      <c r="O38" s="55">
        <v>2</v>
      </c>
      <c r="P38" s="96" t="s">
        <v>98</v>
      </c>
      <c r="Q38" s="96" t="s">
        <v>156</v>
      </c>
      <c r="R38" s="96" t="s">
        <v>47</v>
      </c>
      <c r="S38" s="96" t="s">
        <v>108</v>
      </c>
      <c r="T38" s="96" t="s">
        <v>93</v>
      </c>
      <c r="U38" s="96" t="s">
        <v>115</v>
      </c>
      <c r="V38" s="55">
        <v>1</v>
      </c>
      <c r="W38" s="55">
        <v>1</v>
      </c>
      <c r="X38" s="96" t="s">
        <v>108</v>
      </c>
      <c r="Y38" s="55">
        <v>3</v>
      </c>
      <c r="Z38" s="55">
        <v>1</v>
      </c>
      <c r="AA38" s="96" t="s">
        <v>66</v>
      </c>
      <c r="AB38" s="55"/>
      <c r="AC38" s="55"/>
      <c r="AD38" s="55"/>
      <c r="AE38" s="55"/>
      <c r="AF38" s="96" t="s">
        <v>47</v>
      </c>
      <c r="AG38" s="96" t="s">
        <v>108</v>
      </c>
      <c r="AH38" s="96" t="s">
        <v>93</v>
      </c>
      <c r="AI38" s="96" t="s">
        <v>115</v>
      </c>
      <c r="AJ38" s="55">
        <v>1</v>
      </c>
      <c r="AK38" s="55">
        <v>1</v>
      </c>
      <c r="AL38" s="118">
        <f t="shared" si="7"/>
        <v>1.5</v>
      </c>
      <c r="AM38" s="86"/>
    </row>
    <row r="39" spans="1:39" ht="14.25">
      <c r="A39" s="53"/>
      <c r="B39" s="109"/>
      <c r="C39" s="109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118"/>
      <c r="AM39" s="86"/>
    </row>
    <row r="40" spans="1:39">
      <c r="A40" s="53"/>
      <c r="B40" s="68" t="s">
        <v>176</v>
      </c>
      <c r="C40" s="68"/>
      <c r="D40" s="70">
        <f t="shared" ref="D40:AL40" si="8">AVERAGE(D6:D38)</f>
        <v>1.8214285714285714</v>
      </c>
      <c r="E40" s="70">
        <f t="shared" si="8"/>
        <v>2.8571428571428572</v>
      </c>
      <c r="F40" s="70">
        <f t="shared" si="8"/>
        <v>2.1</v>
      </c>
      <c r="G40" s="70">
        <f t="shared" si="8"/>
        <v>3</v>
      </c>
      <c r="H40" s="70">
        <f t="shared" si="8"/>
        <v>5</v>
      </c>
      <c r="I40" s="113">
        <f t="shared" si="8"/>
        <v>2.3333333333333335</v>
      </c>
      <c r="J40" s="113">
        <f t="shared" si="8"/>
        <v>2.7777777777777777</v>
      </c>
      <c r="K40" s="113">
        <f t="shared" si="8"/>
        <v>1.8333333333333333</v>
      </c>
      <c r="L40" s="113">
        <f t="shared" si="8"/>
        <v>3.7142857142857144</v>
      </c>
      <c r="M40" s="113">
        <f t="shared" si="8"/>
        <v>3.5</v>
      </c>
      <c r="N40" s="113">
        <f t="shared" si="8"/>
        <v>1.75</v>
      </c>
      <c r="O40" s="113">
        <f t="shared" si="8"/>
        <v>2.5714285714285716</v>
      </c>
      <c r="P40" s="113">
        <f t="shared" si="8"/>
        <v>1.3636363636363635</v>
      </c>
      <c r="Q40" s="113">
        <f t="shared" si="8"/>
        <v>2.411111111111111</v>
      </c>
      <c r="R40" s="113">
        <f t="shared" si="8"/>
        <v>1.6666666666666667</v>
      </c>
      <c r="S40" s="113">
        <f t="shared" si="8"/>
        <v>1.1111111111111112</v>
      </c>
      <c r="T40" s="70">
        <f t="shared" si="8"/>
        <v>2.3333333333333335</v>
      </c>
      <c r="U40" s="70">
        <f t="shared" si="8"/>
        <v>1.7</v>
      </c>
      <c r="V40" s="70">
        <f t="shared" si="8"/>
        <v>2.6666666666666665</v>
      </c>
      <c r="W40" s="70">
        <f t="shared" si="8"/>
        <v>1.3</v>
      </c>
      <c r="X40" s="70">
        <f t="shared" si="8"/>
        <v>1.1111111111111112</v>
      </c>
      <c r="Y40" s="70">
        <f t="shared" si="8"/>
        <v>2.7777777777777777</v>
      </c>
      <c r="Z40" s="70">
        <f t="shared" si="8"/>
        <v>2.1</v>
      </c>
      <c r="AA40" s="70">
        <f t="shared" si="8"/>
        <v>3</v>
      </c>
      <c r="AB40" s="70" t="e">
        <f t="shared" si="8"/>
        <v>#DIV/0!</v>
      </c>
      <c r="AC40" s="70" t="e">
        <f t="shared" si="8"/>
        <v>#DIV/0!</v>
      </c>
      <c r="AD40" s="70" t="e">
        <f t="shared" si="8"/>
        <v>#DIV/0!</v>
      </c>
      <c r="AE40" s="70" t="e">
        <f t="shared" si="8"/>
        <v>#DIV/0!</v>
      </c>
      <c r="AF40" s="70">
        <f t="shared" si="8"/>
        <v>1.6666666666666667</v>
      </c>
      <c r="AG40" s="70">
        <f t="shared" si="8"/>
        <v>1.1111111111111112</v>
      </c>
      <c r="AH40" s="70">
        <f t="shared" si="8"/>
        <v>2.3333333333333335</v>
      </c>
      <c r="AI40" s="70">
        <f t="shared" si="8"/>
        <v>1.7</v>
      </c>
      <c r="AJ40" s="70">
        <f t="shared" si="8"/>
        <v>2.6666666666666665</v>
      </c>
      <c r="AK40" s="70">
        <f t="shared" si="8"/>
        <v>1.3</v>
      </c>
      <c r="AL40" s="118">
        <f t="shared" si="8"/>
        <v>2.4165010287957656</v>
      </c>
    </row>
    <row r="41" spans="1:39">
      <c r="B41" s="110" t="s">
        <v>177</v>
      </c>
      <c r="C41" s="110"/>
      <c r="F41" s="5"/>
      <c r="G41" s="111"/>
      <c r="K41" s="111"/>
      <c r="L41" s="111"/>
      <c r="M41" s="111"/>
      <c r="U41" s="111"/>
    </row>
    <row r="42" spans="1:39">
      <c r="B42" s="110" t="s">
        <v>178</v>
      </c>
      <c r="C42" s="110"/>
      <c r="D42" s="112">
        <f>MIN(D40:S40)</f>
        <v>1.1111111111111112</v>
      </c>
    </row>
    <row r="43" spans="1:39">
      <c r="B43" s="110" t="s">
        <v>179</v>
      </c>
      <c r="C43" s="110"/>
      <c r="D43" s="112">
        <f>MAX(D40:S40)</f>
        <v>5</v>
      </c>
      <c r="I43" s="86"/>
    </row>
    <row r="44" spans="1:39">
      <c r="B44" s="3"/>
      <c r="C44" s="3"/>
      <c r="D44" s="86">
        <f>AVERAGE(D40:S40)</f>
        <v>2.4882034632034635</v>
      </c>
    </row>
    <row r="45" spans="1:39">
      <c r="B45" s="3"/>
      <c r="C45" s="3"/>
    </row>
    <row r="46" spans="1:39">
      <c r="B46" s="3"/>
      <c r="C46" s="3"/>
    </row>
    <row r="47" spans="1:39">
      <c r="B47" s="3"/>
      <c r="C47" s="3"/>
    </row>
    <row r="48" spans="1:39">
      <c r="B48" s="3"/>
      <c r="C48" s="3"/>
    </row>
    <row r="49" spans="2:3">
      <c r="B49" s="3"/>
      <c r="C49" s="3"/>
    </row>
    <row r="50" spans="2:3">
      <c r="B50" s="3"/>
      <c r="C50" s="3"/>
    </row>
    <row r="51" spans="2:3">
      <c r="B51" s="3"/>
      <c r="C51" s="3"/>
    </row>
    <row r="52" spans="2:3">
      <c r="B52" s="3"/>
      <c r="C52" s="3"/>
    </row>
    <row r="53" spans="2:3">
      <c r="B53" s="3"/>
      <c r="C53" s="3"/>
    </row>
    <row r="54" spans="2:3">
      <c r="B54" s="3"/>
      <c r="C54" s="3"/>
    </row>
    <row r="55" spans="2:3">
      <c r="B55" s="3"/>
      <c r="C55" s="3"/>
    </row>
    <row r="56" spans="2:3">
      <c r="B56" s="3"/>
      <c r="C56" s="3"/>
    </row>
    <row r="57" spans="2:3">
      <c r="B57" s="3"/>
      <c r="C57" s="3"/>
    </row>
    <row r="58" spans="2:3">
      <c r="B58" s="3"/>
      <c r="C58" s="3"/>
    </row>
    <row r="59" spans="2:3">
      <c r="B59" s="3"/>
      <c r="C59" s="3"/>
    </row>
    <row r="60" spans="2:3">
      <c r="B60" s="3"/>
      <c r="C60" s="3"/>
    </row>
    <row r="61" spans="2:3">
      <c r="B61" s="3"/>
      <c r="C61" s="3"/>
    </row>
    <row r="62" spans="2:3">
      <c r="B62" s="3"/>
      <c r="C62" s="3"/>
    </row>
    <row r="63" spans="2:3">
      <c r="B63" s="3"/>
      <c r="C63" s="3"/>
    </row>
    <row r="64" spans="2:3">
      <c r="B64" s="3"/>
      <c r="C64" s="3"/>
    </row>
    <row r="65" spans="2:3">
      <c r="B65" s="3"/>
      <c r="C65" s="3"/>
    </row>
    <row r="66" spans="2:3">
      <c r="B66" s="3"/>
      <c r="C66" s="3"/>
    </row>
    <row r="67" spans="2:3">
      <c r="B67" s="3"/>
      <c r="C67" s="3"/>
    </row>
    <row r="68" spans="2:3">
      <c r="B68" s="3"/>
      <c r="C68" s="3"/>
    </row>
    <row r="69" spans="2:3">
      <c r="B69" s="3"/>
      <c r="C69" s="3"/>
    </row>
    <row r="70" spans="2:3">
      <c r="B70" s="3"/>
      <c r="C70" s="3"/>
    </row>
    <row r="71" spans="2:3">
      <c r="B71" s="3"/>
      <c r="C71" s="3"/>
    </row>
    <row r="72" spans="2:3">
      <c r="B72" s="3"/>
      <c r="C72" s="3"/>
    </row>
    <row r="73" spans="2:3">
      <c r="B73" s="3"/>
      <c r="C73" s="3"/>
    </row>
    <row r="74" spans="2:3">
      <c r="B74" s="3"/>
      <c r="C74" s="3"/>
    </row>
    <row r="75" spans="2:3">
      <c r="B75" s="3"/>
      <c r="C75" s="3"/>
    </row>
    <row r="76" spans="2:3">
      <c r="B76" s="3"/>
      <c r="C76" s="3"/>
    </row>
    <row r="77" spans="2:3">
      <c r="B77" s="3"/>
      <c r="C77" s="3"/>
    </row>
    <row r="78" spans="2:3">
      <c r="B78" s="3"/>
      <c r="C78" s="3"/>
    </row>
    <row r="79" spans="2:3">
      <c r="B79" s="3"/>
      <c r="C79" s="3"/>
    </row>
    <row r="80" spans="2:3">
      <c r="B80" s="3"/>
      <c r="C80" s="3"/>
    </row>
    <row r="81" spans="2:3">
      <c r="B81" s="3"/>
      <c r="C81" s="3"/>
    </row>
    <row r="82" spans="2:3">
      <c r="B82" s="3"/>
      <c r="C82" s="3"/>
    </row>
    <row r="83" spans="2:3">
      <c r="B83" s="3"/>
      <c r="C83" s="3"/>
    </row>
    <row r="84" spans="2:3">
      <c r="B84" s="3"/>
      <c r="C84" s="3"/>
    </row>
    <row r="85" spans="2:3">
      <c r="B85" s="3"/>
      <c r="C85" s="3"/>
    </row>
    <row r="86" spans="2:3">
      <c r="B86" s="3"/>
      <c r="C86" s="3"/>
    </row>
    <row r="87" spans="2:3">
      <c r="B87" s="3"/>
      <c r="C87" s="3"/>
    </row>
    <row r="88" spans="2:3">
      <c r="B88" s="3"/>
      <c r="C88" s="3"/>
    </row>
    <row r="89" spans="2:3">
      <c r="B89" s="3"/>
      <c r="C89" s="3"/>
    </row>
    <row r="90" spans="2:3">
      <c r="B90" s="3"/>
      <c r="C90" s="3"/>
    </row>
    <row r="91" spans="2:3">
      <c r="B91" s="3"/>
      <c r="C91" s="3"/>
    </row>
    <row r="92" spans="2:3">
      <c r="B92" s="3"/>
      <c r="C92" s="3"/>
    </row>
    <row r="93" spans="2:3">
      <c r="B93" s="3"/>
      <c r="C93" s="3"/>
    </row>
    <row r="94" spans="2:3">
      <c r="B94" s="3"/>
      <c r="C94" s="3"/>
    </row>
    <row r="95" spans="2:3">
      <c r="B95" s="3"/>
      <c r="C95" s="3"/>
    </row>
    <row r="96" spans="2:3">
      <c r="B96" s="3"/>
      <c r="C96" s="3"/>
    </row>
    <row r="97" spans="2:3">
      <c r="B97" s="3"/>
      <c r="C97" s="3"/>
    </row>
    <row r="98" spans="2:3">
      <c r="B98" s="3"/>
      <c r="C98" s="3"/>
    </row>
    <row r="99" spans="2:3">
      <c r="B99" s="3"/>
      <c r="C99" s="3"/>
    </row>
    <row r="100" spans="2:3">
      <c r="B100" s="3"/>
      <c r="C100" s="3"/>
    </row>
    <row r="101" spans="2:3">
      <c r="B101" s="3"/>
      <c r="C101" s="3"/>
    </row>
    <row r="102" spans="2:3">
      <c r="B102" s="3"/>
      <c r="C102" s="3"/>
    </row>
    <row r="103" spans="2:3">
      <c r="B103" s="3"/>
      <c r="C103" s="3"/>
    </row>
    <row r="104" spans="2:3">
      <c r="B104" s="3"/>
      <c r="C104" s="3"/>
    </row>
    <row r="105" spans="2:3">
      <c r="B105" s="3"/>
      <c r="C105" s="3"/>
    </row>
    <row r="106" spans="2:3">
      <c r="B106" s="3"/>
      <c r="C106" s="3"/>
    </row>
    <row r="107" spans="2:3">
      <c r="B107" s="3"/>
      <c r="C107" s="3"/>
    </row>
    <row r="108" spans="2:3">
      <c r="B108" s="3"/>
      <c r="C108" s="3"/>
    </row>
    <row r="109" spans="2:3">
      <c r="B109" s="3"/>
      <c r="C109" s="3"/>
    </row>
    <row r="110" spans="2:3">
      <c r="B110" s="3"/>
      <c r="C110" s="3"/>
    </row>
    <row r="111" spans="2:3">
      <c r="B111" s="3"/>
      <c r="C111" s="3"/>
    </row>
    <row r="112" spans="2:3">
      <c r="B112" s="3"/>
      <c r="C112" s="3"/>
    </row>
    <row r="113" spans="2:3">
      <c r="B113" s="3"/>
      <c r="C113" s="3"/>
    </row>
    <row r="114" spans="2:3">
      <c r="B114" s="3"/>
      <c r="C114" s="3"/>
    </row>
    <row r="115" spans="2:3">
      <c r="B115" s="3"/>
      <c r="C115" s="3"/>
    </row>
    <row r="116" spans="2:3">
      <c r="B116" s="3"/>
      <c r="C116" s="3"/>
    </row>
    <row r="117" spans="2:3">
      <c r="B117" s="3"/>
      <c r="C117" s="3"/>
    </row>
    <row r="118" spans="2:3">
      <c r="B118" s="3"/>
      <c r="C118" s="3"/>
    </row>
    <row r="119" spans="2:3">
      <c r="B119" s="3"/>
      <c r="C119" s="3"/>
    </row>
  </sheetData>
  <mergeCells count="3">
    <mergeCell ref="B1:AL1"/>
    <mergeCell ref="B2:AL2"/>
    <mergeCell ref="D3:AK3"/>
  </mergeCells>
  <printOptions horizontalCentered="1" verticalCentered="1"/>
  <pageMargins left="0.25" right="0.25" top="0.75" bottom="0.75" header="0.3" footer="0.3"/>
  <pageSetup scale="75" orientation="landscape" verticalDpi="300"/>
  <headerFooter alignWithMargins="0">
    <oddFooter>&amp;L&amp;8&amp;A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1"/>
  <sheetViews>
    <sheetView topLeftCell="A19" zoomScale="90" zoomScaleNormal="90" workbookViewId="0">
      <selection activeCell="M36" sqref="M36"/>
    </sheetView>
  </sheetViews>
  <sheetFormatPr baseColWidth="10" defaultColWidth="11.42578125" defaultRowHeight="12.75"/>
  <cols>
    <col min="1" max="1" width="4.85546875" style="1" customWidth="1"/>
    <col min="2" max="2" width="39.5703125" style="1" customWidth="1"/>
    <col min="3" max="6" width="11.42578125" style="1"/>
    <col min="7" max="7" width="12.7109375" style="1" customWidth="1"/>
    <col min="8" max="16384" width="11.42578125" style="1"/>
  </cols>
  <sheetData>
    <row r="1" spans="1:7">
      <c r="F1" s="46" t="s">
        <v>180</v>
      </c>
    </row>
    <row r="2" spans="1:7">
      <c r="B2" s="122" t="s">
        <v>0</v>
      </c>
      <c r="C2" s="122"/>
      <c r="D2" s="122"/>
      <c r="E2" s="122"/>
      <c r="F2" s="122"/>
      <c r="G2" s="122"/>
    </row>
    <row r="3" spans="1:7">
      <c r="B3" s="122" t="s">
        <v>181</v>
      </c>
      <c r="C3" s="122"/>
      <c r="D3" s="122"/>
      <c r="E3" s="122"/>
      <c r="F3" s="122"/>
      <c r="G3" s="122"/>
    </row>
    <row r="4" spans="1:7" ht="15.75" customHeight="1">
      <c r="B4" s="120" t="s">
        <v>182</v>
      </c>
      <c r="C4" s="120"/>
      <c r="D4" s="120"/>
      <c r="E4" s="120"/>
      <c r="F4" s="120"/>
      <c r="G4" s="120"/>
    </row>
    <row r="5" spans="1:7" ht="9.75" customHeight="1">
      <c r="B5" s="2"/>
    </row>
    <row r="6" spans="1:7" ht="24">
      <c r="A6" s="47"/>
      <c r="B6" s="48" t="s">
        <v>183</v>
      </c>
      <c r="C6" s="49" t="s">
        <v>184</v>
      </c>
      <c r="D6" s="50" t="s">
        <v>185</v>
      </c>
      <c r="E6" s="49" t="s">
        <v>186</v>
      </c>
      <c r="F6" s="51" t="s">
        <v>187</v>
      </c>
      <c r="G6" s="52" t="s">
        <v>188</v>
      </c>
    </row>
    <row r="7" spans="1:7">
      <c r="A7" s="53"/>
      <c r="B7" s="54" t="s">
        <v>189</v>
      </c>
      <c r="C7" s="53"/>
      <c r="D7" s="55"/>
      <c r="E7" s="56"/>
      <c r="F7" s="57"/>
      <c r="G7" s="53"/>
    </row>
    <row r="8" spans="1:7" ht="15">
      <c r="A8" s="53">
        <v>1.1000000000000001</v>
      </c>
      <c r="B8" s="58" t="s">
        <v>190</v>
      </c>
      <c r="C8" s="59">
        <f>'resumen total'!AL6</f>
        <v>1.8571428571428572</v>
      </c>
      <c r="D8" s="60"/>
      <c r="E8" s="55"/>
      <c r="F8" s="61"/>
      <c r="G8" s="60">
        <f>C8/5*100</f>
        <v>37.142857142857146</v>
      </c>
    </row>
    <row r="9" spans="1:7" ht="15">
      <c r="A9" s="53">
        <v>1.2</v>
      </c>
      <c r="B9" s="58" t="str">
        <f>'resumen total'!B7</f>
        <v>Planificación y Estructura Organizativa</v>
      </c>
      <c r="C9" s="59">
        <f>'resumen total'!AL7</f>
        <v>2.4</v>
      </c>
      <c r="D9" s="60"/>
      <c r="E9" s="55"/>
      <c r="F9" s="61"/>
      <c r="G9" s="60">
        <f t="shared" ref="G9:G14" si="0">C9/5*100</f>
        <v>48</v>
      </c>
    </row>
    <row r="10" spans="1:7" ht="15">
      <c r="A10" s="53">
        <v>1.3</v>
      </c>
      <c r="B10" s="58" t="str">
        <f>'resumen total'!B8</f>
        <v>Personal Competente</v>
      </c>
      <c r="C10" s="59">
        <f>'resumen total'!AL8</f>
        <v>2.1666666666666665</v>
      </c>
      <c r="D10" s="60"/>
      <c r="E10" s="55"/>
      <c r="F10" s="61"/>
      <c r="G10" s="60">
        <f t="shared" si="0"/>
        <v>43.333333333333329</v>
      </c>
    </row>
    <row r="11" spans="1:7" ht="15">
      <c r="A11" s="53">
        <v>1.4</v>
      </c>
      <c r="B11" s="58" t="s">
        <v>191</v>
      </c>
      <c r="C11" s="59">
        <f>'resumen total'!AL9</f>
        <v>3.7142857142857144</v>
      </c>
      <c r="D11" s="60"/>
      <c r="E11" s="55"/>
      <c r="F11" s="61"/>
      <c r="G11" s="60">
        <f t="shared" si="0"/>
        <v>74.285714285714292</v>
      </c>
    </row>
    <row r="12" spans="1:7" ht="15">
      <c r="A12" s="53">
        <v>1.5</v>
      </c>
      <c r="B12" s="58" t="s">
        <v>192</v>
      </c>
      <c r="C12" s="59">
        <f>'resumen total'!AL10</f>
        <v>2.1666666666666665</v>
      </c>
      <c r="D12" s="60"/>
      <c r="E12" s="55"/>
      <c r="F12" s="61"/>
      <c r="G12" s="60">
        <f t="shared" si="0"/>
        <v>43.333333333333329</v>
      </c>
    </row>
    <row r="13" spans="1:7" ht="15">
      <c r="A13" s="53">
        <v>1.6</v>
      </c>
      <c r="B13" s="58" t="s">
        <v>90</v>
      </c>
      <c r="C13" s="59">
        <f>'resumen total'!AL11</f>
        <v>2.6</v>
      </c>
      <c r="D13" s="60"/>
      <c r="E13" s="55"/>
      <c r="F13" s="62"/>
      <c r="G13" s="60">
        <f t="shared" si="0"/>
        <v>52</v>
      </c>
    </row>
    <row r="14" spans="1:7" ht="15">
      <c r="A14" s="53">
        <v>1.7</v>
      </c>
      <c r="B14" s="58" t="s">
        <v>97</v>
      </c>
      <c r="C14" s="59">
        <f>'resumen total'!AL12</f>
        <v>2.3636363636363638</v>
      </c>
      <c r="D14" s="63">
        <f>SUM(C8:C14)/7</f>
        <v>2.4669140383426096</v>
      </c>
      <c r="E14" s="64">
        <f>(D14*7)/1.25</f>
        <v>13.814718614718615</v>
      </c>
      <c r="F14" s="65">
        <f>(E14/28)*100</f>
        <v>49.338280766852193</v>
      </c>
      <c r="G14" s="60">
        <f t="shared" si="0"/>
        <v>47.27272727272728</v>
      </c>
    </row>
    <row r="15" spans="1:7">
      <c r="A15" s="53"/>
      <c r="B15" s="8"/>
      <c r="C15" s="59"/>
      <c r="D15" s="66"/>
      <c r="E15" s="55"/>
      <c r="F15" s="67"/>
      <c r="G15" s="53"/>
    </row>
    <row r="16" spans="1:7">
      <c r="A16" s="53"/>
      <c r="B16" s="68" t="s">
        <v>193</v>
      </c>
      <c r="C16" s="59"/>
      <c r="D16" s="69"/>
      <c r="E16" s="55"/>
      <c r="F16" s="61"/>
      <c r="G16" s="53"/>
    </row>
    <row r="17" spans="1:7" ht="15">
      <c r="A17" s="53">
        <v>2.1</v>
      </c>
      <c r="B17" s="58" t="s">
        <v>194</v>
      </c>
      <c r="C17" s="59">
        <f>'resumen total'!AL15</f>
        <v>2.2000000000000002</v>
      </c>
      <c r="D17" s="66"/>
      <c r="E17" s="55"/>
      <c r="F17" s="61"/>
      <c r="G17" s="60">
        <f>C17/5*100</f>
        <v>44.000000000000007</v>
      </c>
    </row>
    <row r="18" spans="1:7" ht="15">
      <c r="A18" s="53">
        <v>2.2000000000000002</v>
      </c>
      <c r="B18" s="58" t="s">
        <v>195</v>
      </c>
      <c r="C18" s="59">
        <f>'resumen total'!AL16</f>
        <v>2.7399999999999998</v>
      </c>
      <c r="D18" s="66"/>
      <c r="E18" s="55"/>
      <c r="F18" s="61"/>
      <c r="G18" s="60">
        <f t="shared" ref="G18:G22" si="1">C18/5*100</f>
        <v>54.79999999999999</v>
      </c>
    </row>
    <row r="19" spans="1:7" ht="15">
      <c r="A19" s="53">
        <v>2.2999999999999998</v>
      </c>
      <c r="B19" s="58" t="s">
        <v>196</v>
      </c>
      <c r="C19" s="59">
        <f>'resumen total'!AL17</f>
        <v>1.7142857142857142</v>
      </c>
      <c r="D19" s="66"/>
      <c r="E19" s="55"/>
      <c r="F19" s="61"/>
      <c r="G19" s="60">
        <f t="shared" si="1"/>
        <v>34.285714285714285</v>
      </c>
    </row>
    <row r="20" spans="1:7" ht="15">
      <c r="A20" s="53">
        <v>2.4</v>
      </c>
      <c r="B20" s="58" t="s">
        <v>197</v>
      </c>
      <c r="C20" s="59">
        <f>'resumen total'!AL18</f>
        <v>1.7272727272727273</v>
      </c>
      <c r="D20" s="66"/>
      <c r="E20" s="55"/>
      <c r="F20" s="61"/>
      <c r="G20" s="60">
        <f t="shared" si="1"/>
        <v>34.545454545454547</v>
      </c>
    </row>
    <row r="21" spans="1:7" ht="15">
      <c r="A21" s="53">
        <v>2.5</v>
      </c>
      <c r="B21" s="58" t="s">
        <v>198</v>
      </c>
      <c r="C21" s="59">
        <f>'resumen total'!AL19</f>
        <v>2.3409090909090908</v>
      </c>
      <c r="D21" s="63"/>
      <c r="E21" s="70"/>
      <c r="F21" s="71"/>
      <c r="G21" s="60">
        <f t="shared" si="1"/>
        <v>46.818181818181813</v>
      </c>
    </row>
    <row r="22" spans="1:7" ht="15">
      <c r="A22" s="72" t="s">
        <v>65</v>
      </c>
      <c r="B22" s="58" t="s">
        <v>199</v>
      </c>
      <c r="C22" s="59">
        <f>'resumen total'!AL20</f>
        <v>1.6666666666666667</v>
      </c>
      <c r="D22" s="63">
        <f>SUM(C17:C22)/6</f>
        <v>2.0648556998556997</v>
      </c>
      <c r="E22" s="64">
        <f>(D22*6)/1.25</f>
        <v>9.911307359307358</v>
      </c>
      <c r="F22" s="65">
        <f>(E22/24)*100</f>
        <v>41.297113997113996</v>
      </c>
      <c r="G22" s="60">
        <f t="shared" si="1"/>
        <v>33.333333333333336</v>
      </c>
    </row>
    <row r="23" spans="1:7" ht="15">
      <c r="A23" s="72"/>
      <c r="B23" s="58"/>
      <c r="C23" s="59"/>
      <c r="D23" s="63"/>
      <c r="E23" s="55"/>
      <c r="F23" s="67"/>
      <c r="G23" s="53"/>
    </row>
    <row r="24" spans="1:7">
      <c r="A24" s="53"/>
      <c r="B24" s="68" t="s">
        <v>200</v>
      </c>
      <c r="C24" s="59"/>
      <c r="D24" s="69"/>
      <c r="E24" s="55"/>
      <c r="F24" s="61"/>
      <c r="G24" s="53"/>
    </row>
    <row r="25" spans="1:7" ht="15">
      <c r="A25" s="53">
        <v>3.1</v>
      </c>
      <c r="B25" s="58" t="s">
        <v>201</v>
      </c>
      <c r="C25" s="59">
        <f>'resumen total'!AL23</f>
        <v>3.25</v>
      </c>
      <c r="D25" s="66"/>
      <c r="E25" s="55"/>
      <c r="F25" s="61"/>
      <c r="G25" s="60">
        <f>C25/5*100</f>
        <v>65</v>
      </c>
    </row>
    <row r="26" spans="1:7" ht="15">
      <c r="A26" s="53">
        <v>3.2</v>
      </c>
      <c r="B26" s="58" t="s">
        <v>202</v>
      </c>
      <c r="C26" s="59">
        <f>'resumen total'!AL24</f>
        <v>2.3333333333333335</v>
      </c>
      <c r="D26" s="66"/>
      <c r="E26" s="55"/>
      <c r="F26" s="61"/>
      <c r="G26" s="60">
        <f t="shared" ref="G26:G28" si="2">C26/5*100</f>
        <v>46.666666666666664</v>
      </c>
    </row>
    <row r="27" spans="1:7" ht="15">
      <c r="A27" s="53">
        <v>3.3</v>
      </c>
      <c r="B27" s="58" t="s">
        <v>203</v>
      </c>
      <c r="C27" s="59">
        <f>'resumen total'!AL25</f>
        <v>3</v>
      </c>
      <c r="D27" s="66"/>
      <c r="E27" s="55"/>
      <c r="F27" s="62"/>
      <c r="G27" s="60">
        <f t="shared" si="2"/>
        <v>60</v>
      </c>
    </row>
    <row r="28" spans="1:7" ht="15">
      <c r="A28" s="53">
        <v>3.4</v>
      </c>
      <c r="B28" s="58" t="s">
        <v>204</v>
      </c>
      <c r="C28" s="59">
        <f>'resumen total'!AL26</f>
        <v>2.6666666666666665</v>
      </c>
      <c r="D28" s="63">
        <f>SUM(C25:C28)/4</f>
        <v>2.8125</v>
      </c>
      <c r="E28" s="64">
        <f>(D28*4)/1.25</f>
        <v>9</v>
      </c>
      <c r="F28" s="65">
        <f>(E28/16)*100</f>
        <v>56.25</v>
      </c>
      <c r="G28" s="60">
        <f t="shared" si="2"/>
        <v>53.333333333333336</v>
      </c>
    </row>
    <row r="29" spans="1:7">
      <c r="A29" s="53"/>
      <c r="B29" s="8"/>
      <c r="C29" s="59"/>
      <c r="D29" s="66"/>
      <c r="E29" s="55"/>
      <c r="F29" s="67"/>
      <c r="G29" s="53"/>
    </row>
    <row r="30" spans="1:7">
      <c r="A30" s="53"/>
      <c r="B30" s="68" t="s">
        <v>205</v>
      </c>
      <c r="C30" s="59"/>
      <c r="D30" s="69"/>
      <c r="E30" s="55"/>
      <c r="F30" s="61"/>
      <c r="G30" s="53"/>
    </row>
    <row r="31" spans="1:7" ht="15">
      <c r="A31" s="53">
        <v>4.0999999999999996</v>
      </c>
      <c r="B31" s="58" t="s">
        <v>206</v>
      </c>
      <c r="C31" s="59">
        <f>'resumen total'!AL29</f>
        <v>2.2000000000000002</v>
      </c>
      <c r="D31" s="66"/>
      <c r="E31" s="55"/>
      <c r="F31" s="61"/>
      <c r="G31" s="60">
        <f>C31/5*100</f>
        <v>44.000000000000007</v>
      </c>
    </row>
    <row r="32" spans="1:7" ht="15">
      <c r="A32" s="53">
        <v>4.2</v>
      </c>
      <c r="B32" s="58" t="s">
        <v>207</v>
      </c>
      <c r="C32" s="59">
        <f>'resumen total'!AL30</f>
        <v>2.8</v>
      </c>
      <c r="D32" s="66"/>
      <c r="E32" s="55"/>
      <c r="F32" s="61"/>
      <c r="G32" s="60">
        <f t="shared" ref="G32:G34" si="3">C32/5*100</f>
        <v>55.999999999999993</v>
      </c>
    </row>
    <row r="33" spans="1:7" ht="15">
      <c r="A33" s="53">
        <v>4.3</v>
      </c>
      <c r="B33" s="58" t="s">
        <v>208</v>
      </c>
      <c r="C33" s="59">
        <f>'resumen total'!AL31</f>
        <v>2.0769230769230771</v>
      </c>
      <c r="D33" s="66"/>
      <c r="E33" s="55"/>
      <c r="F33" s="62"/>
      <c r="G33" s="60">
        <f t="shared" si="3"/>
        <v>41.53846153846154</v>
      </c>
    </row>
    <row r="34" spans="1:7" ht="15">
      <c r="A34" s="53">
        <v>4.4000000000000004</v>
      </c>
      <c r="B34" s="58" t="s">
        <v>166</v>
      </c>
      <c r="C34" s="59">
        <f>'resumen total'!AL32</f>
        <v>2.5333333333333332</v>
      </c>
      <c r="D34" s="63">
        <f>SUM(C31:C34)/4</f>
        <v>2.4025641025641025</v>
      </c>
      <c r="E34" s="64">
        <f>(D34*4)/1.25</f>
        <v>7.6882051282051282</v>
      </c>
      <c r="F34" s="65">
        <f>(E34/16)*100</f>
        <v>48.051282051282051</v>
      </c>
      <c r="G34" s="60">
        <f t="shared" si="3"/>
        <v>50.666666666666657</v>
      </c>
    </row>
    <row r="35" spans="1:7">
      <c r="A35" s="53"/>
      <c r="B35" s="8"/>
      <c r="C35" s="59"/>
      <c r="D35" s="66"/>
      <c r="E35" s="55"/>
      <c r="F35" s="67"/>
      <c r="G35" s="53"/>
    </row>
    <row r="36" spans="1:7">
      <c r="A36" s="53"/>
      <c r="B36" s="68" t="s">
        <v>209</v>
      </c>
      <c r="C36" s="59"/>
      <c r="D36" s="69"/>
      <c r="E36" s="55"/>
      <c r="F36" s="73"/>
      <c r="G36" s="53"/>
    </row>
    <row r="37" spans="1:7" ht="15">
      <c r="A37" s="53">
        <v>5.0999999999999996</v>
      </c>
      <c r="B37" s="58" t="s">
        <v>210</v>
      </c>
      <c r="C37" s="59">
        <f>'resumen total'!AL35</f>
        <v>3.5</v>
      </c>
      <c r="D37" s="66"/>
      <c r="E37" s="55"/>
      <c r="F37" s="73"/>
      <c r="G37" s="60">
        <f>C37/5*100</f>
        <v>70</v>
      </c>
    </row>
    <row r="38" spans="1:7" ht="15">
      <c r="A38" s="53">
        <v>5.2</v>
      </c>
      <c r="B38" s="58" t="s">
        <v>211</v>
      </c>
      <c r="C38" s="59">
        <f>'resumen total'!AL36</f>
        <v>3</v>
      </c>
      <c r="D38" s="66"/>
      <c r="E38" s="55"/>
      <c r="F38" s="73"/>
      <c r="G38" s="60">
        <f t="shared" ref="G38:G40" si="4">C38/5*100</f>
        <v>60</v>
      </c>
    </row>
    <row r="39" spans="1:7" ht="15">
      <c r="A39" s="53">
        <v>5.3</v>
      </c>
      <c r="B39" s="58" t="s">
        <v>212</v>
      </c>
      <c r="C39" s="59">
        <f>'resumen total'!AL37</f>
        <v>1.8947368421052631</v>
      </c>
      <c r="D39" s="66"/>
      <c r="E39" s="55"/>
      <c r="F39" s="74"/>
      <c r="G39" s="60">
        <f t="shared" si="4"/>
        <v>37.89473684210526</v>
      </c>
    </row>
    <row r="40" spans="1:7" ht="15">
      <c r="A40" s="53">
        <v>5.4</v>
      </c>
      <c r="B40" s="58" t="s">
        <v>213</v>
      </c>
      <c r="C40" s="59">
        <f>'resumen total'!AL38</f>
        <v>1.5</v>
      </c>
      <c r="D40" s="63">
        <f>SUM(C37:C40)/4</f>
        <v>2.4736842105263159</v>
      </c>
      <c r="E40" s="64">
        <f>(D40*4)/1.25</f>
        <v>7.9157894736842112</v>
      </c>
      <c r="F40" s="65">
        <f>(E40/16)*100</f>
        <v>49.473684210526322</v>
      </c>
      <c r="G40" s="60">
        <f t="shared" si="4"/>
        <v>30</v>
      </c>
    </row>
    <row r="41" spans="1:7" ht="15">
      <c r="A41" s="53"/>
      <c r="B41" s="58" t="s">
        <v>214</v>
      </c>
      <c r="C41" s="59"/>
      <c r="D41" s="63"/>
      <c r="E41" s="70"/>
      <c r="F41" s="75"/>
      <c r="G41" s="53"/>
    </row>
    <row r="42" spans="1:7">
      <c r="A42" s="53"/>
      <c r="B42" s="76"/>
      <c r="C42" s="77"/>
      <c r="D42" s="59"/>
      <c r="E42" s="78"/>
      <c r="F42" s="79"/>
      <c r="G42" s="53"/>
    </row>
    <row r="43" spans="1:7" ht="15.75">
      <c r="A43" s="80"/>
      <c r="B43" s="81" t="s">
        <v>215</v>
      </c>
      <c r="C43" s="82"/>
      <c r="D43" s="83"/>
      <c r="E43" s="84">
        <f>E14+E22+E28+E34+E40</f>
        <v>48.330020575915313</v>
      </c>
      <c r="F43" s="85"/>
      <c r="G43" s="80"/>
    </row>
    <row r="44" spans="1:7">
      <c r="E44" s="86"/>
    </row>
    <row r="45" spans="1:7">
      <c r="E45" s="86"/>
    </row>
    <row r="46" spans="1:7">
      <c r="E46" s="86"/>
    </row>
    <row r="47" spans="1:7">
      <c r="E47" s="86"/>
    </row>
    <row r="48" spans="1:7">
      <c r="E48" s="86"/>
    </row>
    <row r="49" spans="5:5">
      <c r="E49" s="86"/>
    </row>
    <row r="50" spans="5:5">
      <c r="E50" s="86"/>
    </row>
    <row r="51" spans="5:5">
      <c r="E51" s="86"/>
    </row>
    <row r="52" spans="5:5">
      <c r="E52" s="86"/>
    </row>
    <row r="53" spans="5:5">
      <c r="E53" s="86"/>
    </row>
    <row r="54" spans="5:5">
      <c r="E54" s="86"/>
    </row>
    <row r="55" spans="5:5">
      <c r="E55" s="86"/>
    </row>
    <row r="56" spans="5:5">
      <c r="E56" s="86"/>
    </row>
    <row r="57" spans="5:5">
      <c r="E57" s="86"/>
    </row>
    <row r="58" spans="5:5">
      <c r="E58" s="86"/>
    </row>
    <row r="59" spans="5:5">
      <c r="E59" s="86"/>
    </row>
    <row r="60" spans="5:5">
      <c r="E60" s="86"/>
    </row>
    <row r="61" spans="5:5">
      <c r="E61" s="86"/>
    </row>
    <row r="62" spans="5:5">
      <c r="E62" s="86"/>
    </row>
    <row r="63" spans="5:5">
      <c r="E63" s="86"/>
    </row>
    <row r="64" spans="5:5">
      <c r="E64" s="86"/>
    </row>
    <row r="65" spans="5:5">
      <c r="E65" s="86"/>
    </row>
    <row r="66" spans="5:5">
      <c r="E66" s="86"/>
    </row>
    <row r="67" spans="5:5">
      <c r="E67" s="86"/>
    </row>
    <row r="68" spans="5:5">
      <c r="E68" s="86"/>
    </row>
    <row r="69" spans="5:5">
      <c r="E69" s="86"/>
    </row>
    <row r="70" spans="5:5">
      <c r="E70" s="86"/>
    </row>
    <row r="71" spans="5:5">
      <c r="E71" s="86"/>
    </row>
  </sheetData>
  <mergeCells count="3">
    <mergeCell ref="B2:G2"/>
    <mergeCell ref="B3:G3"/>
    <mergeCell ref="B4:G4"/>
  </mergeCells>
  <conditionalFormatting sqref="G8:G14">
    <cfRule type="iconSet" priority="5">
      <iconSet iconSet="3Flags">
        <cfvo type="percent" val="0"/>
        <cfvo type="percent" val="33"/>
        <cfvo type="percent" val="67"/>
      </iconSet>
    </cfRule>
  </conditionalFormatting>
  <conditionalFormatting sqref="G17:G22">
    <cfRule type="iconSet" priority="4">
      <iconSet iconSet="3Flags">
        <cfvo type="percent" val="0"/>
        <cfvo type="percent" val="33"/>
        <cfvo type="percent" val="67"/>
      </iconSet>
    </cfRule>
  </conditionalFormatting>
  <conditionalFormatting sqref="G25:G28">
    <cfRule type="iconSet" priority="3">
      <iconSet iconSet="3Flags">
        <cfvo type="percent" val="0"/>
        <cfvo type="percent" val="33"/>
        <cfvo type="percent" val="67"/>
      </iconSet>
    </cfRule>
  </conditionalFormatting>
  <conditionalFormatting sqref="G31:G34">
    <cfRule type="iconSet" priority="2">
      <iconSet iconSet="3Flags">
        <cfvo type="percent" val="0"/>
        <cfvo type="percent" val="33"/>
        <cfvo type="percent" val="67"/>
      </iconSet>
    </cfRule>
  </conditionalFormatting>
  <conditionalFormatting sqref="G37:G40">
    <cfRule type="iconSet" priority="1">
      <iconSet iconSet="3Flag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orientation="portrait"/>
  <headerFooter alignWithMargins="0">
    <oddFooter>&amp;L&amp;8&amp;A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52"/>
  <sheetViews>
    <sheetView tabSelected="1" topLeftCell="A4" zoomScale="120" zoomScaleNormal="120" workbookViewId="0">
      <selection activeCell="K32" sqref="K32"/>
    </sheetView>
  </sheetViews>
  <sheetFormatPr baseColWidth="10" defaultColWidth="11" defaultRowHeight="12.75"/>
  <cols>
    <col min="1" max="1" width="4.28515625" customWidth="1"/>
    <col min="2" max="2" width="26.140625" customWidth="1"/>
    <col min="6" max="6" width="13.28515625" customWidth="1"/>
    <col min="7" max="7" width="1" customWidth="1"/>
    <col min="8" max="8" width="1.7109375" customWidth="1"/>
  </cols>
  <sheetData>
    <row r="2" spans="1:10">
      <c r="A2" s="123" t="s">
        <v>216</v>
      </c>
      <c r="B2" s="123"/>
      <c r="C2" s="123"/>
      <c r="D2" s="123"/>
      <c r="E2" s="123"/>
    </row>
    <row r="3" spans="1:10" ht="31.5" customHeight="1">
      <c r="A3" s="124" t="s">
        <v>0</v>
      </c>
      <c r="B3" s="124"/>
      <c r="C3" s="124"/>
      <c r="D3" s="124"/>
      <c r="E3" s="124"/>
      <c r="F3" s="6"/>
      <c r="G3" s="6"/>
      <c r="H3" s="6"/>
      <c r="I3" s="6"/>
      <c r="J3" s="6"/>
    </row>
    <row r="4" spans="1:10" ht="15.75">
      <c r="A4" s="120" t="s">
        <v>217</v>
      </c>
      <c r="B4" s="120"/>
      <c r="C4" s="120"/>
      <c r="D4" s="120"/>
      <c r="E4" s="120"/>
      <c r="F4" s="7"/>
      <c r="G4" s="7"/>
      <c r="H4" s="7"/>
      <c r="I4" s="7"/>
    </row>
    <row r="5" spans="1:10" ht="25.5">
      <c r="B5" s="1"/>
      <c r="C5" s="8" t="s">
        <v>218</v>
      </c>
      <c r="D5" s="8" t="s">
        <v>219</v>
      </c>
      <c r="E5" s="9" t="s">
        <v>220</v>
      </c>
      <c r="F5" s="10" t="s">
        <v>221</v>
      </c>
    </row>
    <row r="6" spans="1:10">
      <c r="A6" s="11" t="s">
        <v>222</v>
      </c>
      <c r="B6" s="12" t="s">
        <v>223</v>
      </c>
      <c r="C6" s="13"/>
      <c r="D6" s="13"/>
      <c r="E6" s="14"/>
      <c r="F6" s="15"/>
    </row>
    <row r="7" spans="1:10" ht="12.75" customHeight="1">
      <c r="A7" s="16">
        <v>1</v>
      </c>
      <c r="B7" s="16" t="s">
        <v>189</v>
      </c>
      <c r="C7" s="17">
        <f>'resumen Ev-CI-Inst'!E14</f>
        <v>13.814718614718615</v>
      </c>
      <c r="D7" s="16">
        <v>28</v>
      </c>
      <c r="E7" s="18">
        <f>(C7/D7)*100</f>
        <v>49.338280766852193</v>
      </c>
      <c r="F7" s="16">
        <f>E7/100</f>
        <v>0.49338280766852194</v>
      </c>
    </row>
    <row r="8" spans="1:10">
      <c r="A8" s="16">
        <v>2</v>
      </c>
      <c r="B8" s="16" t="s">
        <v>193</v>
      </c>
      <c r="C8" s="17">
        <f>'resumen Ev-CI-Inst'!E22</f>
        <v>9.911307359307358</v>
      </c>
      <c r="D8" s="16">
        <v>24</v>
      </c>
      <c r="E8" s="18">
        <f>(C8/D8)*100</f>
        <v>41.297113997113996</v>
      </c>
      <c r="F8" s="16">
        <f t="shared" ref="F8:F11" si="0">E8/100</f>
        <v>0.41297113997113999</v>
      </c>
    </row>
    <row r="9" spans="1:10">
      <c r="A9" s="16">
        <v>3</v>
      </c>
      <c r="B9" s="16" t="s">
        <v>200</v>
      </c>
      <c r="C9" s="17">
        <f>'resumen Ev-CI-Inst'!E28</f>
        <v>9</v>
      </c>
      <c r="D9" s="16">
        <v>16</v>
      </c>
      <c r="E9" s="18">
        <f>(C9/D9)*100</f>
        <v>56.25</v>
      </c>
      <c r="F9" s="16">
        <f t="shared" si="0"/>
        <v>0.5625</v>
      </c>
    </row>
    <row r="10" spans="1:10">
      <c r="A10" s="16">
        <v>4</v>
      </c>
      <c r="B10" s="16" t="s">
        <v>205</v>
      </c>
      <c r="C10" s="19">
        <f>'resumen Ev-CI-Inst'!E34</f>
        <v>7.6882051282051282</v>
      </c>
      <c r="D10" s="16">
        <v>16</v>
      </c>
      <c r="E10" s="18">
        <f>(C10/D10)*100</f>
        <v>48.051282051282051</v>
      </c>
      <c r="F10" s="16">
        <f t="shared" si="0"/>
        <v>0.48051282051282052</v>
      </c>
    </row>
    <row r="11" spans="1:10">
      <c r="A11" s="16">
        <v>5</v>
      </c>
      <c r="B11" s="16" t="s">
        <v>209</v>
      </c>
      <c r="C11" s="20">
        <f>'resumen Ev-CI-Inst'!E40</f>
        <v>7.9157894736842112</v>
      </c>
      <c r="D11" s="21">
        <v>16</v>
      </c>
      <c r="E11" s="18">
        <f>(C11/D11)*100</f>
        <v>49.473684210526322</v>
      </c>
      <c r="F11" s="16">
        <f t="shared" si="0"/>
        <v>0.4947368421052632</v>
      </c>
    </row>
    <row r="12" spans="1:10">
      <c r="B12" s="22"/>
      <c r="C12" s="23">
        <f>SUM(C7:C11)</f>
        <v>48.330020575915313</v>
      </c>
      <c r="D12" s="24">
        <f>SUM(D7:D11)</f>
        <v>100</v>
      </c>
      <c r="E12" s="22"/>
      <c r="F12" s="4"/>
    </row>
    <row r="34" spans="9:16">
      <c r="I34" s="123" t="s">
        <v>224</v>
      </c>
      <c r="J34" s="123"/>
      <c r="K34" s="25" t="s">
        <v>225</v>
      </c>
      <c r="L34" s="26"/>
      <c r="M34" s="26"/>
      <c r="N34" s="26"/>
    </row>
    <row r="36" spans="9:16" ht="19.5">
      <c r="I36" s="27"/>
      <c r="J36" s="28"/>
      <c r="K36" s="28"/>
      <c r="L36" s="125" t="s">
        <v>226</v>
      </c>
      <c r="M36" s="125"/>
      <c r="N36" s="28"/>
      <c r="O36" s="28"/>
      <c r="P36" s="29"/>
    </row>
    <row r="37" spans="9:16">
      <c r="I37" s="30"/>
      <c r="J37" s="31"/>
      <c r="K37" s="32"/>
      <c r="L37" s="32"/>
      <c r="M37" s="32"/>
      <c r="N37" s="32"/>
      <c r="O37" s="32"/>
      <c r="P37" s="33"/>
    </row>
    <row r="38" spans="9:16">
      <c r="I38" s="30"/>
      <c r="J38" s="34"/>
      <c r="K38" s="34"/>
      <c r="L38" s="34"/>
      <c r="M38" s="34"/>
      <c r="N38" s="34"/>
      <c r="O38" s="35"/>
      <c r="P38" s="36"/>
    </row>
    <row r="39" spans="9:16">
      <c r="I39" s="30"/>
      <c r="J39" s="34"/>
      <c r="K39" s="34"/>
      <c r="L39" s="34"/>
      <c r="M39" s="34"/>
      <c r="N39" s="34"/>
      <c r="O39" s="35"/>
      <c r="P39" s="36"/>
    </row>
    <row r="40" spans="9:16">
      <c r="I40" s="30"/>
      <c r="J40" s="34"/>
      <c r="K40" s="34"/>
      <c r="L40" s="34"/>
      <c r="M40" s="34"/>
      <c r="N40" s="34"/>
      <c r="O40" s="35"/>
      <c r="P40" s="36"/>
    </row>
    <row r="41" spans="9:16" ht="28.5">
      <c r="I41" s="30"/>
      <c r="J41" s="126">
        <f>F7</f>
        <v>0.49338280766852194</v>
      </c>
      <c r="K41" s="127"/>
      <c r="L41" s="127"/>
      <c r="M41" s="127"/>
      <c r="N41" s="128"/>
      <c r="O41" s="35"/>
      <c r="P41" s="36"/>
    </row>
    <row r="42" spans="9:16" ht="28.5">
      <c r="I42" s="30"/>
      <c r="J42" s="126">
        <f>F8</f>
        <v>0.41297113997113999</v>
      </c>
      <c r="K42" s="127"/>
      <c r="L42" s="127"/>
      <c r="M42" s="127"/>
      <c r="N42" s="128"/>
      <c r="O42" s="35"/>
      <c r="P42" s="36"/>
    </row>
    <row r="43" spans="9:16" ht="28.5">
      <c r="I43" s="30"/>
      <c r="J43" s="126">
        <f>F9</f>
        <v>0.5625</v>
      </c>
      <c r="K43" s="127"/>
      <c r="L43" s="127"/>
      <c r="M43" s="127"/>
      <c r="N43" s="128"/>
      <c r="O43" s="35"/>
      <c r="P43" s="36"/>
    </row>
    <row r="44" spans="9:16" ht="28.5">
      <c r="I44" s="30"/>
      <c r="J44" s="126">
        <f>F10</f>
        <v>0.48051282051282052</v>
      </c>
      <c r="K44" s="127"/>
      <c r="L44" s="127"/>
      <c r="M44" s="127"/>
      <c r="N44" s="128"/>
      <c r="O44" s="35"/>
      <c r="P44" s="36"/>
    </row>
    <row r="45" spans="9:16" ht="28.5">
      <c r="I45" s="30"/>
      <c r="J45" s="126">
        <f>F11</f>
        <v>0.4947368421052632</v>
      </c>
      <c r="K45" s="127"/>
      <c r="L45" s="127"/>
      <c r="M45" s="127"/>
      <c r="N45" s="128"/>
      <c r="O45" s="35"/>
      <c r="P45" s="33"/>
    </row>
    <row r="46" spans="9:16">
      <c r="I46" s="30"/>
      <c r="J46" s="31"/>
      <c r="K46" s="31"/>
      <c r="L46" s="31"/>
      <c r="M46" s="31"/>
      <c r="N46" s="31"/>
      <c r="O46" s="31"/>
      <c r="P46" s="33"/>
    </row>
    <row r="47" spans="9:16">
      <c r="I47" s="37"/>
      <c r="J47" s="38"/>
      <c r="K47" s="38"/>
      <c r="L47" s="38"/>
      <c r="M47" s="38"/>
      <c r="N47" s="38"/>
      <c r="O47" s="38"/>
      <c r="P47" s="39"/>
    </row>
    <row r="49" spans="9:10" ht="24">
      <c r="I49" s="40" t="s">
        <v>227</v>
      </c>
      <c r="J49" s="41" t="s">
        <v>228</v>
      </c>
    </row>
    <row r="50" spans="9:10">
      <c r="I50" s="42" t="s">
        <v>229</v>
      </c>
      <c r="J50" s="43" t="s">
        <v>230</v>
      </c>
    </row>
    <row r="51" spans="9:10">
      <c r="I51" s="44" t="s">
        <v>231</v>
      </c>
      <c r="J51" s="43" t="s">
        <v>232</v>
      </c>
    </row>
    <row r="52" spans="9:10">
      <c r="I52" s="45" t="s">
        <v>233</v>
      </c>
      <c r="J52" s="43" t="s">
        <v>234</v>
      </c>
    </row>
  </sheetData>
  <mergeCells count="10">
    <mergeCell ref="J41:N41"/>
    <mergeCell ref="J42:N42"/>
    <mergeCell ref="J43:N43"/>
    <mergeCell ref="J44:N44"/>
    <mergeCell ref="J45:N45"/>
    <mergeCell ref="A2:E2"/>
    <mergeCell ref="A3:E3"/>
    <mergeCell ref="A4:E4"/>
    <mergeCell ref="I34:J34"/>
    <mergeCell ref="L36:M36"/>
  </mergeCells>
  <conditionalFormatting sqref="J42:N4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{3020A3D2-9E5F-49EC-8183-BA46D2D13253}</x14:id>
        </ext>
      </extLst>
    </cfRule>
  </conditionalFormatting>
  <conditionalFormatting sqref="J41:N45">
    <cfRule type="iconSet" priority="1">
      <iconSet iconSet="3Flags">
        <cfvo type="percent" val="0"/>
        <cfvo type="percent" val="33"/>
        <cfvo type="percent" val="67"/>
      </iconSet>
    </cfRule>
    <cfRule type="dataBar" priority="4">
      <dataBar>
        <cfvo type="formula" val="0.01"/>
        <cfvo type="formula" val="1"/>
        <color rgb="FF008AEF"/>
      </dataBar>
      <extLst>
        <ext xmlns:x14="http://schemas.microsoft.com/office/spreadsheetml/2009/9/main" uri="{B025F937-C7B1-47D3-B67F-A62EFF666E3E}">
          <x14:id>{363EEEFA-68B8-4893-821C-ED929D626AD5}</x14:id>
        </ext>
      </extLst>
    </cfRule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{A918AFA8-830E-4893-8FC1-6D8822DF2B22}</x14:id>
        </ext>
      </extLst>
    </cfRule>
    <cfRule type="colorScale" priority="12">
      <colorScale>
        <cfvo type="min"/>
        <cfvo type="max"/>
        <color rgb="FFFF7128"/>
        <color rgb="FFFFEF9C"/>
      </colorScale>
    </cfRule>
    <cfRule type="cellIs" dxfId="0" priority="13" operator="equal">
      <formula>$E$6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{D790ABEC-D601-4328-8908-5728654011EA}</x14:id>
        </ext>
      </extLst>
    </cfRule>
    <cfRule type="colorScale" priority="8">
      <colorScale>
        <cfvo type="min"/>
        <cfvo type="max"/>
        <color theme="0"/>
        <color theme="0"/>
      </colorScale>
    </cfRule>
    <cfRule type="colorScale" priority="9">
      <colorScale>
        <cfvo type="min"/>
        <cfvo type="max"/>
        <color rgb="FFFCFCFF"/>
        <color rgb="FF63BE7B"/>
      </colorScale>
    </cfRule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25" right="0.25" top="0.75" bottom="0.75" header="0.3" footer="0.3"/>
  <pageSetup orientation="portrait"/>
  <headerFooter alignWithMargins="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020A3D2-9E5F-49EC-8183-BA46D2D132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J42:N42</xm:sqref>
        </x14:conditionalFormatting>
        <x14:conditionalFormatting xmlns:xm="http://schemas.microsoft.com/office/excel/2006/main">
          <x14:cfRule type="dataBar" id="{363EEEFA-68B8-4893-821C-ED929D626AD5}">
            <x14:dataBar minLength="0" maxLength="100" border="1" negativeBarBorderColorSameAsPositive="0">
              <x14:cfvo type="formula">
                <xm:f>0.01</xm:f>
              </x14:cfvo>
              <x14:cfvo type="formula">
                <xm:f>1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dataBar" id="{A918AFA8-830E-4893-8FC1-6D8822DF2B2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14:cfRule type="dataBar" id="{D790ABEC-D601-4328-8908-5728654011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J41:N45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resumen total</vt:lpstr>
      <vt:lpstr>resumen Ev-CI-Inst</vt:lpstr>
      <vt:lpstr>Gráfico1 TAECI</vt:lpstr>
      <vt:lpstr>'resumen total'!Área_de_impresión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Estrella</dc:creator>
  <cp:lastModifiedBy>Gerardo Banegas</cp:lastModifiedBy>
  <cp:lastPrinted>2012-03-02T22:22:00Z</cp:lastPrinted>
  <dcterms:created xsi:type="dcterms:W3CDTF">2002-10-09T13:21:00Z</dcterms:created>
  <dcterms:modified xsi:type="dcterms:W3CDTF">2021-12-22T19:42:39Z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B8CBA83A267E48378E78575E0C739B2A</vt:lpwstr>
  </property>
  <property fmtid="{D5CDD505-2E9C-101B-9397-08002B2CF9AE}" pid="3" name="KSOProductBuildVer">
    <vt:lpwstr>2058-11.2.0.10382</vt:lpwstr>
  </property>
</Properties>
</file>